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lei Platja\OneDrive - Federacio Catalana de Voleibol\Volei playa\CCVP\2022\Cunit\"/>
    </mc:Choice>
  </mc:AlternateContent>
  <bookViews>
    <workbookView xWindow="0" yWindow="0" windowWidth="20490" windowHeight="7620"/>
  </bookViews>
  <sheets>
    <sheet name="A Publicar" sheetId="18" r:id="rId1"/>
    <sheet name="Sots 21 Masc" sheetId="19" r:id="rId2"/>
    <sheet name="Sots 21 Fem" sheetId="27" r:id="rId3"/>
    <sheet name="Sots 19 Masc" sheetId="21" r:id="rId4"/>
    <sheet name="Sots 19 Fem" sheetId="26" r:id="rId5"/>
    <sheet name="Inf Masc" sheetId="25" r:id="rId6"/>
    <sheet name="Inf Fem" sheetId="24" r:id="rId7"/>
  </sheets>
  <definedNames>
    <definedName name="_xlnm._FilterDatabase" localSheetId="0" hidden="1">'A Publicar'!$A$5:$G$5</definedName>
    <definedName name="_xlnm.Print_Area" localSheetId="0">'A Publicar'!$A$1:$G$36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7" l="1"/>
  <c r="D39" i="27"/>
  <c r="C36" i="27"/>
  <c r="D30" i="27"/>
  <c r="D27" i="27"/>
  <c r="D33" i="27"/>
  <c r="C27" i="27"/>
  <c r="C33" i="27"/>
  <c r="C30" i="27"/>
  <c r="D42" i="27"/>
  <c r="C42" i="27"/>
  <c r="D22" i="27"/>
  <c r="C22" i="27"/>
  <c r="L21" i="27"/>
  <c r="K21" i="27"/>
  <c r="M21" i="27" s="1"/>
  <c r="N21" i="27" s="1"/>
  <c r="J21" i="27"/>
  <c r="D21" i="27"/>
  <c r="C21" i="27"/>
  <c r="L20" i="27"/>
  <c r="K20" i="27"/>
  <c r="M20" i="27" s="1"/>
  <c r="N20" i="27" s="1"/>
  <c r="J20" i="27"/>
  <c r="D20" i="27"/>
  <c r="C20" i="27"/>
  <c r="L19" i="27"/>
  <c r="K19" i="27"/>
  <c r="J19" i="27"/>
  <c r="D19" i="27"/>
  <c r="C19" i="27"/>
  <c r="L18" i="27"/>
  <c r="K18" i="27"/>
  <c r="J18" i="27"/>
  <c r="Q18" i="27" s="1"/>
  <c r="D18" i="27"/>
  <c r="C18" i="27"/>
  <c r="D17" i="27"/>
  <c r="C17" i="27"/>
  <c r="D14" i="27"/>
  <c r="C14" i="27"/>
  <c r="D13" i="27"/>
  <c r="C13" i="27"/>
  <c r="L12" i="27"/>
  <c r="K12" i="27"/>
  <c r="J12" i="27"/>
  <c r="D12" i="27"/>
  <c r="C12" i="27"/>
  <c r="L11" i="27"/>
  <c r="K11" i="27"/>
  <c r="J11" i="27"/>
  <c r="D11" i="27"/>
  <c r="C11" i="27"/>
  <c r="L10" i="27"/>
  <c r="K10" i="27"/>
  <c r="J10" i="27"/>
  <c r="Q10" i="27" s="1"/>
  <c r="D10" i="27"/>
  <c r="C10" i="27"/>
  <c r="D9" i="27"/>
  <c r="C9" i="27"/>
  <c r="M10" i="27" l="1"/>
  <c r="N10" i="27" s="1"/>
  <c r="M11" i="27"/>
  <c r="N11" i="27" s="1"/>
  <c r="M12" i="27"/>
  <c r="N12" i="27" s="1"/>
  <c r="M18" i="27"/>
  <c r="N18" i="27" s="1"/>
  <c r="Q19" i="27"/>
  <c r="D36" i="27"/>
  <c r="H11" i="27"/>
  <c r="Q11" i="27"/>
  <c r="Q12" i="27"/>
  <c r="Q21" i="27"/>
  <c r="M19" i="27"/>
  <c r="N19" i="27" s="1"/>
  <c r="H19" i="27" s="1"/>
  <c r="H10" i="27"/>
  <c r="H12" i="27"/>
  <c r="H20" i="27"/>
  <c r="Q20" i="27"/>
  <c r="H18" i="27" l="1"/>
  <c r="H21" i="27"/>
  <c r="D18" i="26" l="1"/>
  <c r="C18" i="26"/>
  <c r="D17" i="26"/>
  <c r="C17" i="26"/>
  <c r="D16" i="26"/>
  <c r="C16" i="26"/>
  <c r="Q15" i="26"/>
  <c r="L15" i="26"/>
  <c r="K15" i="26"/>
  <c r="M15" i="26" s="1"/>
  <c r="N15" i="26" s="1"/>
  <c r="J15" i="26"/>
  <c r="D15" i="26"/>
  <c r="C15" i="26"/>
  <c r="Q14" i="26"/>
  <c r="L14" i="26"/>
  <c r="K14" i="26"/>
  <c r="M14" i="26" s="1"/>
  <c r="N14" i="26" s="1"/>
  <c r="J14" i="26"/>
  <c r="D14" i="26"/>
  <c r="C14" i="26"/>
  <c r="Q13" i="26"/>
  <c r="L13" i="26"/>
  <c r="K13" i="26"/>
  <c r="M13" i="26" s="1"/>
  <c r="N13" i="26" s="1"/>
  <c r="J13" i="26"/>
  <c r="D13" i="26"/>
  <c r="C13" i="26"/>
  <c r="Q12" i="26"/>
  <c r="L12" i="26"/>
  <c r="K12" i="26"/>
  <c r="M12" i="26" s="1"/>
  <c r="N12" i="26" s="1"/>
  <c r="J12" i="26"/>
  <c r="D12" i="26"/>
  <c r="C12" i="26"/>
  <c r="Q11" i="26"/>
  <c r="L11" i="26"/>
  <c r="K11" i="26"/>
  <c r="M11" i="26" s="1"/>
  <c r="N11" i="26" s="1"/>
  <c r="H11" i="26" s="1"/>
  <c r="J11" i="26"/>
  <c r="D11" i="26"/>
  <c r="C11" i="26"/>
  <c r="D10" i="26"/>
  <c r="C10" i="26"/>
  <c r="D9" i="26"/>
  <c r="C9" i="26"/>
  <c r="D18" i="25"/>
  <c r="C18" i="25"/>
  <c r="D17" i="25"/>
  <c r="C17" i="25"/>
  <c r="D16" i="25"/>
  <c r="C16" i="25"/>
  <c r="Q15" i="25"/>
  <c r="L15" i="25"/>
  <c r="K15" i="25"/>
  <c r="M15" i="25" s="1"/>
  <c r="N15" i="25" s="1"/>
  <c r="J15" i="25"/>
  <c r="D15" i="25"/>
  <c r="C15" i="25"/>
  <c r="Q14" i="25"/>
  <c r="L14" i="25"/>
  <c r="K14" i="25"/>
  <c r="M14" i="25" s="1"/>
  <c r="N14" i="25" s="1"/>
  <c r="J14" i="25"/>
  <c r="D14" i="25"/>
  <c r="C14" i="25"/>
  <c r="Q13" i="25"/>
  <c r="L13" i="25"/>
  <c r="K13" i="25"/>
  <c r="M13" i="25" s="1"/>
  <c r="N13" i="25" s="1"/>
  <c r="J13" i="25"/>
  <c r="D13" i="25"/>
  <c r="C13" i="25"/>
  <c r="Q12" i="25"/>
  <c r="D23" i="25" s="1"/>
  <c r="L12" i="25"/>
  <c r="K12" i="25"/>
  <c r="M12" i="25" s="1"/>
  <c r="N12" i="25" s="1"/>
  <c r="J12" i="25"/>
  <c r="D12" i="25"/>
  <c r="C12" i="25"/>
  <c r="Q11" i="25"/>
  <c r="C23" i="25" s="1"/>
  <c r="L11" i="25"/>
  <c r="K11" i="25"/>
  <c r="M11" i="25" s="1"/>
  <c r="N11" i="25" s="1"/>
  <c r="H11" i="25" s="1"/>
  <c r="J11" i="25"/>
  <c r="D11" i="25"/>
  <c r="C11" i="25"/>
  <c r="D10" i="25"/>
  <c r="C10" i="25"/>
  <c r="D9" i="25"/>
  <c r="C9" i="25"/>
  <c r="H13" i="26" l="1"/>
  <c r="H15" i="26"/>
  <c r="H12" i="26"/>
  <c r="H14" i="26"/>
  <c r="H13" i="25"/>
  <c r="H15" i="25"/>
  <c r="H12" i="25"/>
  <c r="H14" i="25"/>
  <c r="D14" i="19"/>
  <c r="C14" i="19"/>
  <c r="L13" i="19"/>
  <c r="K13" i="19"/>
  <c r="M13" i="19" s="1"/>
  <c r="N13" i="19" s="1"/>
  <c r="J13" i="19"/>
  <c r="D13" i="19"/>
  <c r="C13" i="19"/>
  <c r="L12" i="19"/>
  <c r="K12" i="19"/>
  <c r="J12" i="19"/>
  <c r="Q12" i="19" s="1"/>
  <c r="D12" i="19"/>
  <c r="C12" i="19"/>
  <c r="L11" i="19"/>
  <c r="K11" i="19"/>
  <c r="M11" i="19" s="1"/>
  <c r="N11" i="19" s="1"/>
  <c r="J11" i="19"/>
  <c r="D11" i="19"/>
  <c r="C11" i="19"/>
  <c r="L10" i="19"/>
  <c r="K10" i="19"/>
  <c r="J10" i="19"/>
  <c r="Q13" i="19" s="1"/>
  <c r="D10" i="19"/>
  <c r="C10" i="19"/>
  <c r="D9" i="19"/>
  <c r="C9" i="19"/>
  <c r="H11" i="19" l="1"/>
  <c r="M10" i="19"/>
  <c r="N10" i="19" s="1"/>
  <c r="Q10" i="19"/>
  <c r="C17" i="19" s="1"/>
  <c r="M12" i="19"/>
  <c r="N12" i="19" s="1"/>
  <c r="Q11" i="19"/>
  <c r="D17" i="19" s="1"/>
  <c r="H13" i="19"/>
  <c r="H10" i="19"/>
  <c r="H12" i="19"/>
  <c r="D18" i="21" l="1"/>
  <c r="C18" i="21"/>
  <c r="D17" i="21"/>
  <c r="C17" i="21"/>
  <c r="D16" i="21"/>
  <c r="C16" i="21"/>
  <c r="L15" i="21"/>
  <c r="K15" i="21"/>
  <c r="J15" i="21"/>
  <c r="D15" i="21"/>
  <c r="C15" i="21"/>
  <c r="L14" i="21"/>
  <c r="K14" i="21"/>
  <c r="J14" i="21"/>
  <c r="D14" i="21"/>
  <c r="C14" i="21"/>
  <c r="L13" i="21"/>
  <c r="K13" i="21"/>
  <c r="J13" i="21"/>
  <c r="D13" i="21"/>
  <c r="C13" i="21"/>
  <c r="L12" i="21"/>
  <c r="K12" i="21"/>
  <c r="J12" i="21"/>
  <c r="D12" i="21"/>
  <c r="C12" i="21"/>
  <c r="L11" i="21"/>
  <c r="K11" i="21"/>
  <c r="J11" i="21"/>
  <c r="D11" i="21"/>
  <c r="C11" i="21"/>
  <c r="D10" i="21"/>
  <c r="C10" i="21"/>
  <c r="D9" i="21"/>
  <c r="C9" i="21"/>
  <c r="L12" i="24"/>
  <c r="K12" i="24"/>
  <c r="M12" i="24" l="1"/>
  <c r="Q11" i="21"/>
  <c r="Q12" i="21"/>
  <c r="Q13" i="21"/>
  <c r="Q15" i="21"/>
  <c r="M11" i="21"/>
  <c r="N11" i="21" s="1"/>
  <c r="M12" i="21"/>
  <c r="N12" i="21" s="1"/>
  <c r="M13" i="21"/>
  <c r="N13" i="21" s="1"/>
  <c r="M14" i="21"/>
  <c r="N14" i="21" s="1"/>
  <c r="M15" i="21"/>
  <c r="N15" i="21" s="1"/>
  <c r="Q14" i="21"/>
  <c r="H13" i="21" l="1"/>
  <c r="H14" i="21"/>
  <c r="H15" i="21"/>
  <c r="H12" i="21"/>
  <c r="H11" i="21"/>
  <c r="D23" i="24" l="1"/>
  <c r="C23" i="24"/>
  <c r="D22" i="24"/>
  <c r="C22" i="24"/>
  <c r="D21" i="24"/>
  <c r="C21" i="24"/>
  <c r="D20" i="24"/>
  <c r="C20" i="24"/>
  <c r="D19" i="24"/>
  <c r="C19" i="24"/>
  <c r="D18" i="24"/>
  <c r="C18" i="24"/>
  <c r="D17" i="24"/>
  <c r="C17" i="24"/>
  <c r="D16" i="24"/>
  <c r="C16" i="24"/>
  <c r="D15" i="24"/>
  <c r="C15" i="24"/>
  <c r="L14" i="24"/>
  <c r="K14" i="24"/>
  <c r="M14" i="24" s="1"/>
  <c r="J14" i="24"/>
  <c r="D14" i="24"/>
  <c r="C14" i="24"/>
  <c r="L13" i="24"/>
  <c r="K13" i="24"/>
  <c r="J13" i="24"/>
  <c r="D13" i="24"/>
  <c r="C13" i="24"/>
  <c r="J12" i="24"/>
  <c r="D12" i="24"/>
  <c r="C12" i="24"/>
  <c r="L11" i="24"/>
  <c r="K11" i="24"/>
  <c r="J11" i="24"/>
  <c r="D11" i="24"/>
  <c r="C11" i="24"/>
  <c r="L10" i="24"/>
  <c r="K10" i="24"/>
  <c r="M10" i="24" s="1"/>
  <c r="J10" i="24"/>
  <c r="D10" i="24"/>
  <c r="C10" i="24"/>
  <c r="L9" i="24"/>
  <c r="K9" i="24"/>
  <c r="J9" i="24"/>
  <c r="D9" i="24"/>
  <c r="C9" i="24"/>
  <c r="M9" i="24" l="1"/>
  <c r="M11" i="24"/>
  <c r="M13" i="24"/>
  <c r="N11" i="24"/>
  <c r="N12" i="24"/>
  <c r="N14" i="24"/>
  <c r="N13" i="24"/>
  <c r="N9" i="24"/>
  <c r="H9" i="24" s="1"/>
  <c r="N10" i="24"/>
  <c r="H14" i="24" l="1"/>
  <c r="H13" i="24"/>
  <c r="H12" i="24"/>
  <c r="H10" i="24"/>
  <c r="H11" i="24"/>
  <c r="Q14" i="24" l="1"/>
  <c r="Q11" i="24"/>
  <c r="Q13" i="24"/>
  <c r="Q10" i="24"/>
  <c r="D29" i="24" s="1"/>
  <c r="Q9" i="24"/>
  <c r="C29" i="24" s="1"/>
  <c r="Q12" i="24"/>
</calcChain>
</file>

<file path=xl/sharedStrings.xml><?xml version="1.0" encoding="utf-8"?>
<sst xmlns="http://schemas.openxmlformats.org/spreadsheetml/2006/main" count="479" uniqueCount="171">
  <si>
    <t>Club Volei Platja Arenys</t>
  </si>
  <si>
    <t>DSV VOLEI PLATJA SANT CUGAT</t>
  </si>
  <si>
    <t>CV Esplugues 1</t>
  </si>
  <si>
    <t>CV Esplugues 2</t>
  </si>
  <si>
    <t>CV Esplugues 3</t>
  </si>
  <si>
    <t>CV Esplugues</t>
  </si>
  <si>
    <t>Categoria</t>
  </si>
  <si>
    <t>Nom del club</t>
  </si>
  <si>
    <t>Jug 1</t>
  </si>
  <si>
    <t>Jug 2</t>
  </si>
  <si>
    <t>Jug 3</t>
  </si>
  <si>
    <t>Jug 4</t>
  </si>
  <si>
    <t>Jug 5</t>
  </si>
  <si>
    <t>CLUB VOLEI PLATJA MONTGAT</t>
  </si>
  <si>
    <t>CEVOL Orange</t>
  </si>
  <si>
    <t>Noah Maseras</t>
  </si>
  <si>
    <t>Martí Benedicto</t>
  </si>
  <si>
    <t>Jan Capdevila</t>
  </si>
  <si>
    <t>Pol Capdevila</t>
  </si>
  <si>
    <t>Leo Vázquez</t>
  </si>
  <si>
    <t>Gala Sierra Vanrell</t>
  </si>
  <si>
    <t>Caterina Torruella Sanmarti</t>
  </si>
  <si>
    <t>Lucia Esteban Ramirez</t>
  </si>
  <si>
    <t>Claudia Palomero Montoya</t>
  </si>
  <si>
    <t>Alejandra Tarrago Diaz</t>
  </si>
  <si>
    <t>Maya Ullbrich</t>
  </si>
  <si>
    <t>Laia Linde Lopez</t>
  </si>
  <si>
    <t>Lucia Miralves Garcia</t>
  </si>
  <si>
    <t>Litza Ana Alfaro Malca</t>
  </si>
  <si>
    <t>CV Esplugues 4</t>
  </si>
  <si>
    <t>Paula Pinto Gutierrez</t>
  </si>
  <si>
    <t>Julia Crous Gusano</t>
  </si>
  <si>
    <t>Karen Ayora Gafarot</t>
  </si>
  <si>
    <t>CV VILASSAR DE MAR</t>
  </si>
  <si>
    <t>BERTA AGUILAR PERIAGO</t>
  </si>
  <si>
    <t>Adriá Magrí</t>
  </si>
  <si>
    <t>Cristián Sánchez</t>
  </si>
  <si>
    <t>Martí Galceran</t>
  </si>
  <si>
    <t>Aniol Martínez</t>
  </si>
  <si>
    <t>Martina Palomero Montoya</t>
  </si>
  <si>
    <t>Abigail Stef Simon</t>
  </si>
  <si>
    <t>MARC CHARLES FAYOL</t>
  </si>
  <si>
    <t>ARNAU GRANELL FARRE</t>
  </si>
  <si>
    <t>NIL ROVIRA TWOSE</t>
  </si>
  <si>
    <t>ADRIÀ ESCUDERO FORTUNY</t>
  </si>
  <si>
    <t>Campionat Infantil de clubs 10 de Juliol- Fem</t>
  </si>
  <si>
    <t>BERTA BEULAS VINAIXA</t>
  </si>
  <si>
    <t>JOANA MORATÓ ARTAL</t>
  </si>
  <si>
    <t>MARTA SÀNCHEZ BRITOS</t>
  </si>
  <si>
    <t>JÚLIA AGUILAR PERIAGO</t>
  </si>
  <si>
    <t>Campionat Sots 21 de Clubs 9 de Juliol - Fem</t>
  </si>
  <si>
    <t>CV Premià de Dalt</t>
  </si>
  <si>
    <t>Ivet Herrero Borrell</t>
  </si>
  <si>
    <t>Valeria Ballero Navarro</t>
  </si>
  <si>
    <t>Aina Ginesta Romera</t>
  </si>
  <si>
    <t>Emma Gomez Poignard</t>
  </si>
  <si>
    <t>Campionat Infantil de clubs 10 de Juliol - Masc</t>
  </si>
  <si>
    <t>Cloe Riba</t>
  </si>
  <si>
    <t>Belinda de la Barrera</t>
  </si>
  <si>
    <t>Irene Climent</t>
  </si>
  <si>
    <t>Candela Pérez</t>
  </si>
  <si>
    <t>Alexandra Buján González</t>
  </si>
  <si>
    <t>Fiona Oller Roig</t>
  </si>
  <si>
    <t>Campionat Sots 19 de Clubs 10 de Juliol - Masc</t>
  </si>
  <si>
    <t>Makar Vostrikov</t>
  </si>
  <si>
    <t>Marc Relaño</t>
  </si>
  <si>
    <t>Enric Llauger i Vilà</t>
  </si>
  <si>
    <t>Albert Marrugat i Sans</t>
  </si>
  <si>
    <t>Sergi Graupera Blanco</t>
  </si>
  <si>
    <t>Hugo Moret Garcia</t>
  </si>
  <si>
    <t>Campionat Sots 21 de Clubs 9 de Juliol - Masc</t>
  </si>
  <si>
    <t>DSV VOLEI PLATJA SANT CUGAT 1</t>
  </si>
  <si>
    <t>MIGUEL ALCAÑIZ MOYA</t>
  </si>
  <si>
    <t>JUAN MARIN NIEDA</t>
  </si>
  <si>
    <t>DSV VOLEI PLATJA SANT CUGAT 2</t>
  </si>
  <si>
    <t>PABLO GIMENO RUBIO</t>
  </si>
  <si>
    <t>ALEX LLERENA</t>
  </si>
  <si>
    <t>IRATI SANCHEZ UGARTE</t>
  </si>
  <si>
    <t>LAIA ESCUSA RIERA</t>
  </si>
  <si>
    <t>DSV VOLEI PLATJA SANT CUGAT 3</t>
  </si>
  <si>
    <t>EVA BOVE CALZADA</t>
  </si>
  <si>
    <t>LIA ROLDAN GIBERT</t>
  </si>
  <si>
    <t>ALEX LLERENA NIEDA</t>
  </si>
  <si>
    <t>Campionat Sots 19 de Clubs 10 de Juliol - Fem</t>
  </si>
  <si>
    <t>MIREIA RAMOS MIRA</t>
  </si>
  <si>
    <t>TANIA MORENO AGUILAR</t>
  </si>
  <si>
    <t>AVA Vólei Platja Groc</t>
  </si>
  <si>
    <t>AVA Vólei Platja</t>
  </si>
  <si>
    <t>Lorena Cabeza</t>
  </si>
  <si>
    <t>Irene Sánchez</t>
  </si>
  <si>
    <t>Beach Sports Catalunya</t>
  </si>
  <si>
    <t>Miriam Pino Romero</t>
  </si>
  <si>
    <t>Andrea Da Silva Encinas</t>
  </si>
  <si>
    <t>AVA Vòlei Platja Verd</t>
  </si>
  <si>
    <t>Ariadna Palau Lopez</t>
  </si>
  <si>
    <t>Celia Pelaez Moral</t>
  </si>
  <si>
    <t>CV PREMIA DE DALT</t>
  </si>
  <si>
    <t>Mònica Sánchez Blanch</t>
  </si>
  <si>
    <t>Daniela Andreu Balado</t>
  </si>
  <si>
    <t>CV PRAT</t>
  </si>
  <si>
    <t>Marcel Caralt Carreño</t>
  </si>
  <si>
    <t>Joao Vitor Paixao</t>
  </si>
  <si>
    <t>Cevol Torredembarra</t>
  </si>
  <si>
    <t>Laia Roig Font</t>
  </si>
  <si>
    <t>Milena Callejo Tehe</t>
  </si>
  <si>
    <t>Cunit 9-10 Juliol</t>
  </si>
  <si>
    <t>JOEL TORRUBIA LORCA</t>
  </si>
  <si>
    <t>MARIO CID CADENAS</t>
  </si>
  <si>
    <t>ONA MATEO TUDURI</t>
  </si>
  <si>
    <t>MARTA CANO MARTIN</t>
  </si>
  <si>
    <t>Hora</t>
  </si>
  <si>
    <t>Pista</t>
  </si>
  <si>
    <t>Equip 1</t>
  </si>
  <si>
    <t>Equip 2</t>
  </si>
  <si>
    <t>Punts</t>
  </si>
  <si>
    <t>RankA</t>
  </si>
  <si>
    <t>Partits Guanyats</t>
  </si>
  <si>
    <t>Punt F</t>
  </si>
  <si>
    <t>Punt C</t>
  </si>
  <si>
    <t>Coef Punts</t>
  </si>
  <si>
    <t>Rank Final</t>
  </si>
  <si>
    <t>Final</t>
  </si>
  <si>
    <t>1r Grup A</t>
  </si>
  <si>
    <t>2n Grup A</t>
  </si>
  <si>
    <t>Inf Fem Diu</t>
  </si>
  <si>
    <t>Grup A</t>
  </si>
  <si>
    <t>Control</t>
  </si>
  <si>
    <t>Grup B</t>
  </si>
  <si>
    <t>SF1</t>
  </si>
  <si>
    <t>2n Grup B</t>
  </si>
  <si>
    <t>SF2</t>
  </si>
  <si>
    <t>1r Grup B</t>
  </si>
  <si>
    <t>Guanyador SF1</t>
  </si>
  <si>
    <t>Guanyador SF2</t>
  </si>
  <si>
    <t>Inf Masc Diu</t>
  </si>
  <si>
    <t xml:space="preserve">Punts </t>
  </si>
  <si>
    <t>Cntrol</t>
  </si>
  <si>
    <t>3r Grup A</t>
  </si>
  <si>
    <t>Club Volei Platja Arenys VR</t>
  </si>
  <si>
    <t>Club Volei Platja Arenys LM</t>
  </si>
  <si>
    <t>Club Volei Platja Arenys GM</t>
  </si>
  <si>
    <t>Tots els partits al millor de tres sets</t>
  </si>
  <si>
    <t>1 Grup tots contra tots</t>
  </si>
  <si>
    <t>Final a tres sets</t>
  </si>
  <si>
    <t>CN Sabadell</t>
  </si>
  <si>
    <t>Sots 19 Fem Diu</t>
  </si>
  <si>
    <t>Sots 19 Masc Diu</t>
  </si>
  <si>
    <t>CV Prat CP</t>
  </si>
  <si>
    <t>CV PRAT TC</t>
  </si>
  <si>
    <t>Sots 21 Fem Dis</t>
  </si>
  <si>
    <t>Fase de grups partits a 1 set</t>
  </si>
  <si>
    <t>Àleix Bernia Ariza</t>
  </si>
  <si>
    <t>Àlex Pozzato Torrico</t>
  </si>
  <si>
    <t>Thiago Pozzato Torrico</t>
  </si>
  <si>
    <t>Albert Quintana Garcia</t>
  </si>
  <si>
    <t>Sots 21 Masc Dis</t>
  </si>
  <si>
    <t>4t Grup B</t>
  </si>
  <si>
    <t>3r Grup B</t>
  </si>
  <si>
    <t>CV Premià de Dalt HB</t>
  </si>
  <si>
    <t>CV PREMIA DE DALT SA</t>
  </si>
  <si>
    <t>AVAP Girona</t>
  </si>
  <si>
    <t xml:space="preserve">Blai Fariñas Gener 
</t>
  </si>
  <si>
    <t>Martí Morera De la Vall i Trèmuls</t>
  </si>
  <si>
    <t xml:space="preserve">Pau Roig Lloveras </t>
  </si>
  <si>
    <t>Oriol Bigas Sadurní</t>
  </si>
  <si>
    <t>Hora de Inicio</t>
  </si>
  <si>
    <t xml:space="preserve">Numero de pistas necesarias </t>
  </si>
  <si>
    <t>Pistas</t>
  </si>
  <si>
    <t>Triangular 5-6-7 a 1 set</t>
  </si>
  <si>
    <t>Semifinals i final a 3 sets</t>
  </si>
  <si>
    <t>5e - 6e - 7e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</si>
</sst>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2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Fill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0" fontId="0" fillId="33" borderId="1" xfId="0" applyFill="1" applyBorder="1" applyAlignment="1">
      <alignment horizontal="center"/>
    </xf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/>
    <xf numFmtId="20" fontId="0" fillId="0" borderId="1" xfId="0" applyNumberForma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/>
    <xf numFmtId="20" fontId="0" fillId="34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34" borderId="1" xfId="0" applyFill="1" applyBorder="1" applyAlignment="1">
      <alignment horizontal="center"/>
    </xf>
    <xf numFmtId="0" fontId="0" fillId="0" borderId="0" xfId="0" applyFill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409700" cy="7048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14097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320977</xdr:colOff>
      <xdr:row>1</xdr:row>
      <xdr:rowOff>81084</xdr:rowOff>
    </xdr:from>
    <xdr:to>
      <xdr:col>10</xdr:col>
      <xdr:colOff>471332</xdr:colOff>
      <xdr:row>6</xdr:row>
      <xdr:rowOff>19049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002" y="271584"/>
          <a:ext cx="3188830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5" name="4 Imagen" descr="logo FCVb 0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6" name="3 Imagen" descr="logo FCVb 0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206677</xdr:colOff>
      <xdr:row>1</xdr:row>
      <xdr:rowOff>14409</xdr:rowOff>
    </xdr:from>
    <xdr:to>
      <xdr:col>8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42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55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55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692452</xdr:colOff>
      <xdr:row>0</xdr:row>
      <xdr:rowOff>81084</xdr:rowOff>
    </xdr:from>
    <xdr:to>
      <xdr:col>9</xdr:col>
      <xdr:colOff>42707</xdr:colOff>
      <xdr:row>5</xdr:row>
      <xdr:rowOff>19049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677" y="81084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320977</xdr:colOff>
      <xdr:row>1</xdr:row>
      <xdr:rowOff>81084</xdr:rowOff>
    </xdr:from>
    <xdr:to>
      <xdr:col>10</xdr:col>
      <xdr:colOff>471332</xdr:colOff>
      <xdr:row>6</xdr:row>
      <xdr:rowOff>19049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7202" y="271584"/>
          <a:ext cx="30650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5" name="4 Imagen" descr="logo FCVb 0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6" name="3 Imagen" descr="logo FCVb 0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692452</xdr:colOff>
      <xdr:row>0</xdr:row>
      <xdr:rowOff>81084</xdr:rowOff>
    </xdr:from>
    <xdr:to>
      <xdr:col>9</xdr:col>
      <xdr:colOff>42707</xdr:colOff>
      <xdr:row>5</xdr:row>
      <xdr:rowOff>19049</xdr:rowOff>
    </xdr:to>
    <xdr:pic>
      <xdr:nvPicPr>
        <xdr:cNvPr id="7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677" y="81084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8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9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692452</xdr:colOff>
      <xdr:row>0</xdr:row>
      <xdr:rowOff>81084</xdr:rowOff>
    </xdr:from>
    <xdr:to>
      <xdr:col>9</xdr:col>
      <xdr:colOff>42707</xdr:colOff>
      <xdr:row>5</xdr:row>
      <xdr:rowOff>19049</xdr:rowOff>
    </xdr:to>
    <xdr:pic>
      <xdr:nvPicPr>
        <xdr:cNvPr id="10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677" y="81084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1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2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63802</xdr:colOff>
      <xdr:row>0</xdr:row>
      <xdr:rowOff>157284</xdr:rowOff>
    </xdr:from>
    <xdr:to>
      <xdr:col>9</xdr:col>
      <xdr:colOff>471332</xdr:colOff>
      <xdr:row>5</xdr:row>
      <xdr:rowOff>95249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902" y="157284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5" name="4 Imagen" descr="logo FCVb 0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6" name="3 Imagen" descr="logo FCVb 0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692452</xdr:colOff>
      <xdr:row>0</xdr:row>
      <xdr:rowOff>81084</xdr:rowOff>
    </xdr:from>
    <xdr:to>
      <xdr:col>9</xdr:col>
      <xdr:colOff>42707</xdr:colOff>
      <xdr:row>5</xdr:row>
      <xdr:rowOff>19049</xdr:rowOff>
    </xdr:to>
    <xdr:pic>
      <xdr:nvPicPr>
        <xdr:cNvPr id="7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677" y="81084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8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9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485775</xdr:colOff>
      <xdr:row>0</xdr:row>
      <xdr:rowOff>123825</xdr:rowOff>
    </xdr:from>
    <xdr:to>
      <xdr:col>29</xdr:col>
      <xdr:colOff>400050</xdr:colOff>
      <xdr:row>5</xdr:row>
      <xdr:rowOff>104775</xdr:rowOff>
    </xdr:to>
    <xdr:pic>
      <xdr:nvPicPr>
        <xdr:cNvPr id="2" name="5 Imagen" descr="logo FCVb 09">
          <a:extLst>
            <a:ext uri="{FF2B5EF4-FFF2-40B4-BE49-F238E27FC236}">
              <a16:creationId xmlns:a16="http://schemas.microsoft.com/office/drawing/2014/main" id="{0A034E98-2CE5-4894-91C9-0C97301B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050" y="123825"/>
          <a:ext cx="1438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485775</xdr:colOff>
      <xdr:row>0</xdr:row>
      <xdr:rowOff>123825</xdr:rowOff>
    </xdr:from>
    <xdr:to>
      <xdr:col>29</xdr:col>
      <xdr:colOff>400050</xdr:colOff>
      <xdr:row>5</xdr:row>
      <xdr:rowOff>104775</xdr:rowOff>
    </xdr:to>
    <xdr:pic>
      <xdr:nvPicPr>
        <xdr:cNvPr id="3" name="5 Imagen" descr="logo FCVb 09">
          <a:extLst>
            <a:ext uri="{FF2B5EF4-FFF2-40B4-BE49-F238E27FC236}">
              <a16:creationId xmlns:a16="http://schemas.microsoft.com/office/drawing/2014/main" id="{44DE7171-E971-42C5-B7E9-975DEC40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050" y="123825"/>
          <a:ext cx="1438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485775</xdr:colOff>
      <xdr:row>0</xdr:row>
      <xdr:rowOff>123825</xdr:rowOff>
    </xdr:from>
    <xdr:to>
      <xdr:col>29</xdr:col>
      <xdr:colOff>400050</xdr:colOff>
      <xdr:row>5</xdr:row>
      <xdr:rowOff>104775</xdr:rowOff>
    </xdr:to>
    <xdr:pic>
      <xdr:nvPicPr>
        <xdr:cNvPr id="4" name="5 Imagen" descr="logo FCVb 09">
          <a:extLst>
            <a:ext uri="{FF2B5EF4-FFF2-40B4-BE49-F238E27FC236}">
              <a16:creationId xmlns:a16="http://schemas.microsoft.com/office/drawing/2014/main" id="{95623B90-9C7E-4117-9A6B-4BDE0068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050" y="123825"/>
          <a:ext cx="1438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485775</xdr:colOff>
      <xdr:row>0</xdr:row>
      <xdr:rowOff>123825</xdr:rowOff>
    </xdr:from>
    <xdr:to>
      <xdr:col>29</xdr:col>
      <xdr:colOff>400050</xdr:colOff>
      <xdr:row>5</xdr:row>
      <xdr:rowOff>104775</xdr:rowOff>
    </xdr:to>
    <xdr:pic>
      <xdr:nvPicPr>
        <xdr:cNvPr id="5" name="5 Imagen" descr="logo FCVb 09">
          <a:extLst>
            <a:ext uri="{FF2B5EF4-FFF2-40B4-BE49-F238E27FC236}">
              <a16:creationId xmlns:a16="http://schemas.microsoft.com/office/drawing/2014/main" id="{D42E2084-AD06-4251-BFC9-DDCAFA6E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050" y="123825"/>
          <a:ext cx="1438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0</xdr:row>
      <xdr:rowOff>179282</xdr:rowOff>
    </xdr:from>
    <xdr:to>
      <xdr:col>18</xdr:col>
      <xdr:colOff>0</xdr:colOff>
      <xdr:row>5</xdr:row>
      <xdr:rowOff>188686</xdr:rowOff>
    </xdr:to>
    <xdr:pic>
      <xdr:nvPicPr>
        <xdr:cNvPr id="6" name="4 Imagen" descr="logo FCVb 0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0</xdr:row>
      <xdr:rowOff>179282</xdr:rowOff>
    </xdr:from>
    <xdr:to>
      <xdr:col>18</xdr:col>
      <xdr:colOff>0</xdr:colOff>
      <xdr:row>5</xdr:row>
      <xdr:rowOff>188686</xdr:rowOff>
    </xdr:to>
    <xdr:pic>
      <xdr:nvPicPr>
        <xdr:cNvPr id="7" name="3 Imagen" descr="logo FCVb 0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8" name="4 Imagen" descr="logo FCVb 0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9" name="3 Imagen" descr="logo FCVb 0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0" name="4 Imagen" descr="logo FCVb 0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1" name="3 Imagen" descr="logo FCVb 0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647699</xdr:colOff>
      <xdr:row>0</xdr:row>
      <xdr:rowOff>9525</xdr:rowOff>
    </xdr:from>
    <xdr:to>
      <xdr:col>9</xdr:col>
      <xdr:colOff>945994</xdr:colOff>
      <xdr:row>4</xdr:row>
      <xdr:rowOff>52266</xdr:rowOff>
    </xdr:to>
    <xdr:pic>
      <xdr:nvPicPr>
        <xdr:cNvPr id="12" name="1 Imagen" descr="logo FCVb 09">
          <a:extLst>
            <a:ext uri="{FF2B5EF4-FFF2-40B4-BE49-F238E27FC236}">
              <a16:creationId xmlns:a16="http://schemas.microsoft.com/office/drawing/2014/main" id="{137829F5-F2B8-43C1-BA01-785ED404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4" y="9525"/>
          <a:ext cx="2108045" cy="80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3" name="4 Imagen" descr="logo FCVb 09">
          <a:extLst>
            <a:ext uri="{FF2B5EF4-FFF2-40B4-BE49-F238E27FC236}">
              <a16:creationId xmlns:a16="http://schemas.microsoft.com/office/drawing/2014/main" id="{3208994C-39D1-4358-BD19-51C4F056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4" name="3 Imagen" descr="logo FCVb 09">
          <a:extLst>
            <a:ext uri="{FF2B5EF4-FFF2-40B4-BE49-F238E27FC236}">
              <a16:creationId xmlns:a16="http://schemas.microsoft.com/office/drawing/2014/main" id="{DD3F2A9B-06BC-44EB-88D1-E014707F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5" name="4 Imagen" descr="logo FCVb 09">
          <a:extLst>
            <a:ext uri="{FF2B5EF4-FFF2-40B4-BE49-F238E27FC236}">
              <a16:creationId xmlns:a16="http://schemas.microsoft.com/office/drawing/2014/main" id="{45808DAE-C200-4FFA-B5C3-2A09F8E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16" name="3 Imagen" descr="logo FCVb 09">
          <a:extLst>
            <a:ext uri="{FF2B5EF4-FFF2-40B4-BE49-F238E27FC236}">
              <a16:creationId xmlns:a16="http://schemas.microsoft.com/office/drawing/2014/main" id="{E506B4F2-4CB8-4B96-BB40-8B1041AE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4527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selection activeCell="A25" sqref="A25"/>
    </sheetView>
  </sheetViews>
  <sheetFormatPr baseColWidth="10" defaultRowHeight="15" x14ac:dyDescent="0.25"/>
  <cols>
    <col min="1" max="1" width="42.28515625" style="6" bestFit="1" customWidth="1"/>
    <col min="2" max="2" width="30.28515625" style="6" bestFit="1" customWidth="1"/>
    <col min="3" max="3" width="30" style="6" bestFit="1" customWidth="1"/>
    <col min="4" max="4" width="25.42578125" style="6" bestFit="1" customWidth="1"/>
    <col min="5" max="5" width="28.85546875" style="6" bestFit="1" customWidth="1"/>
    <col min="6" max="6" width="28.42578125" style="6" bestFit="1" customWidth="1"/>
    <col min="7" max="7" width="24.85546875" style="6" bestFit="1" customWidth="1"/>
    <col min="8" max="16384" width="11.42578125" style="6"/>
  </cols>
  <sheetData>
    <row r="1" spans="1:7" x14ac:dyDescent="0.25">
      <c r="B1" s="35" t="s">
        <v>105</v>
      </c>
      <c r="C1" s="36"/>
      <c r="D1" s="36"/>
      <c r="E1" s="36"/>
      <c r="F1" s="36"/>
      <c r="G1" s="36"/>
    </row>
    <row r="2" spans="1:7" x14ac:dyDescent="0.25">
      <c r="B2" s="36"/>
      <c r="C2" s="36"/>
      <c r="D2" s="36"/>
      <c r="E2" s="36"/>
      <c r="F2" s="36"/>
      <c r="G2" s="36"/>
    </row>
    <row r="3" spans="1:7" ht="15" customHeight="1" x14ac:dyDescent="0.25">
      <c r="B3" s="36"/>
      <c r="C3" s="36"/>
      <c r="D3" s="36"/>
      <c r="E3" s="36"/>
      <c r="F3" s="36"/>
      <c r="G3" s="36"/>
    </row>
    <row r="5" spans="1:7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</row>
    <row r="6" spans="1:7" x14ac:dyDescent="0.25">
      <c r="A6" s="2" t="s">
        <v>56</v>
      </c>
      <c r="B6" s="5" t="s">
        <v>14</v>
      </c>
      <c r="C6" s="3" t="s">
        <v>42</v>
      </c>
      <c r="D6" s="3" t="s">
        <v>43</v>
      </c>
      <c r="E6" s="3" t="s">
        <v>44</v>
      </c>
      <c r="F6" s="3" t="s">
        <v>41</v>
      </c>
      <c r="G6" s="3"/>
    </row>
    <row r="7" spans="1:7" x14ac:dyDescent="0.25">
      <c r="A7" s="2" t="s">
        <v>56</v>
      </c>
      <c r="B7" s="5" t="s">
        <v>86</v>
      </c>
      <c r="C7" s="3" t="s">
        <v>15</v>
      </c>
      <c r="D7" s="3" t="s">
        <v>35</v>
      </c>
      <c r="E7" s="3" t="s">
        <v>36</v>
      </c>
      <c r="F7" s="3" t="s">
        <v>37</v>
      </c>
      <c r="G7" s="3"/>
    </row>
    <row r="8" spans="1:7" x14ac:dyDescent="0.25">
      <c r="A8" s="2" t="s">
        <v>56</v>
      </c>
      <c r="B8" s="5" t="s">
        <v>93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38</v>
      </c>
    </row>
    <row r="9" spans="1:7" x14ac:dyDescent="0.25">
      <c r="A9" s="2" t="s">
        <v>56</v>
      </c>
      <c r="B9" s="5" t="s">
        <v>144</v>
      </c>
      <c r="C9" s="3" t="s">
        <v>151</v>
      </c>
      <c r="D9" s="3" t="s">
        <v>152</v>
      </c>
      <c r="E9" s="3" t="s">
        <v>153</v>
      </c>
      <c r="F9" s="3" t="s">
        <v>154</v>
      </c>
      <c r="G9" s="3"/>
    </row>
    <row r="10" spans="1:7" x14ac:dyDescent="0.25">
      <c r="A10" s="2" t="s">
        <v>56</v>
      </c>
      <c r="B10" s="5" t="s">
        <v>160</v>
      </c>
      <c r="C10" s="3" t="s">
        <v>161</v>
      </c>
      <c r="D10" s="3" t="s">
        <v>162</v>
      </c>
      <c r="E10" s="3" t="s">
        <v>163</v>
      </c>
      <c r="F10" s="3" t="s">
        <v>164</v>
      </c>
      <c r="G10" s="2"/>
    </row>
    <row r="11" spans="1:7" ht="14.25" customHeight="1" x14ac:dyDescent="0.25">
      <c r="A11" s="2" t="s">
        <v>45</v>
      </c>
      <c r="B11" s="5" t="s">
        <v>33</v>
      </c>
      <c r="C11" s="3" t="s">
        <v>46</v>
      </c>
      <c r="D11" s="3" t="s">
        <v>47</v>
      </c>
      <c r="E11" s="3" t="s">
        <v>48</v>
      </c>
      <c r="F11" s="3" t="s">
        <v>34</v>
      </c>
      <c r="G11" s="3" t="s">
        <v>49</v>
      </c>
    </row>
    <row r="12" spans="1:7" x14ac:dyDescent="0.25">
      <c r="A12" s="2" t="s">
        <v>45</v>
      </c>
      <c r="B12" s="5" t="s">
        <v>2</v>
      </c>
      <c r="C12" s="3" t="s">
        <v>54</v>
      </c>
      <c r="D12" s="3" t="s">
        <v>55</v>
      </c>
      <c r="E12" s="3" t="s">
        <v>20</v>
      </c>
      <c r="F12" s="3" t="s">
        <v>21</v>
      </c>
      <c r="G12" s="3"/>
    </row>
    <row r="13" spans="1:7" x14ac:dyDescent="0.25">
      <c r="A13" s="2" t="s">
        <v>45</v>
      </c>
      <c r="B13" s="5" t="s">
        <v>3</v>
      </c>
      <c r="C13" s="3" t="s">
        <v>26</v>
      </c>
      <c r="D13" s="3" t="s">
        <v>27</v>
      </c>
      <c r="E13" s="3" t="s">
        <v>28</v>
      </c>
      <c r="F13" s="3" t="s">
        <v>30</v>
      </c>
      <c r="G13" s="3"/>
    </row>
    <row r="14" spans="1:7" x14ac:dyDescent="0.25">
      <c r="A14" s="2" t="s">
        <v>45</v>
      </c>
      <c r="B14" s="5" t="s">
        <v>4</v>
      </c>
      <c r="C14" s="3" t="s">
        <v>22</v>
      </c>
      <c r="D14" s="3" t="s">
        <v>23</v>
      </c>
      <c r="E14" s="3" t="s">
        <v>25</v>
      </c>
      <c r="F14" s="3" t="s">
        <v>24</v>
      </c>
      <c r="G14" s="3"/>
    </row>
    <row r="15" spans="1:7" x14ac:dyDescent="0.25">
      <c r="A15" s="2" t="s">
        <v>45</v>
      </c>
      <c r="B15" s="5" t="s">
        <v>29</v>
      </c>
      <c r="C15" s="3" t="s">
        <v>40</v>
      </c>
      <c r="D15" s="3" t="s">
        <v>31</v>
      </c>
      <c r="E15" s="3" t="s">
        <v>32</v>
      </c>
      <c r="F15" s="3" t="s">
        <v>39</v>
      </c>
      <c r="G15" s="3"/>
    </row>
    <row r="16" spans="1:7" x14ac:dyDescent="0.25">
      <c r="A16" s="2" t="s">
        <v>45</v>
      </c>
      <c r="B16" s="5" t="s">
        <v>13</v>
      </c>
      <c r="C16" s="3" t="s">
        <v>57</v>
      </c>
      <c r="D16" s="3" t="s">
        <v>58</v>
      </c>
      <c r="E16" s="3" t="s">
        <v>59</v>
      </c>
      <c r="F16" s="3" t="s">
        <v>60</v>
      </c>
      <c r="G16" s="3"/>
    </row>
    <row r="17" spans="1:7" x14ac:dyDescent="0.25">
      <c r="A17" s="2" t="s">
        <v>83</v>
      </c>
      <c r="B17" s="5" t="s">
        <v>71</v>
      </c>
      <c r="C17" s="3" t="s">
        <v>77</v>
      </c>
      <c r="D17" s="3" t="s">
        <v>78</v>
      </c>
      <c r="E17" s="3"/>
      <c r="F17" s="3"/>
      <c r="G17" s="3"/>
    </row>
    <row r="18" spans="1:7" x14ac:dyDescent="0.25">
      <c r="A18" s="2" t="s">
        <v>83</v>
      </c>
      <c r="B18" s="5" t="s">
        <v>79</v>
      </c>
      <c r="C18" s="3" t="s">
        <v>108</v>
      </c>
      <c r="D18" s="3" t="s">
        <v>109</v>
      </c>
      <c r="E18" s="3"/>
      <c r="F18" s="3"/>
      <c r="G18" s="3"/>
    </row>
    <row r="19" spans="1:7" x14ac:dyDescent="0.25">
      <c r="A19" s="2" t="s">
        <v>83</v>
      </c>
      <c r="B19" s="5" t="s">
        <v>74</v>
      </c>
      <c r="C19" s="3" t="s">
        <v>84</v>
      </c>
      <c r="D19" s="3" t="s">
        <v>85</v>
      </c>
      <c r="E19" s="3"/>
      <c r="F19" s="3"/>
      <c r="G19" s="3"/>
    </row>
    <row r="20" spans="1:7" x14ac:dyDescent="0.25">
      <c r="A20" s="2" t="s">
        <v>83</v>
      </c>
      <c r="B20" s="5" t="s">
        <v>87</v>
      </c>
      <c r="C20" s="3" t="s">
        <v>88</v>
      </c>
      <c r="D20" s="3" t="s">
        <v>89</v>
      </c>
      <c r="E20" s="3"/>
      <c r="F20" s="3"/>
      <c r="G20" s="3"/>
    </row>
    <row r="21" spans="1:7" x14ac:dyDescent="0.25">
      <c r="A21" s="2" t="s">
        <v>83</v>
      </c>
      <c r="B21" s="5" t="s">
        <v>102</v>
      </c>
      <c r="C21" s="3" t="s">
        <v>103</v>
      </c>
      <c r="D21" s="3" t="s">
        <v>104</v>
      </c>
      <c r="E21" s="2"/>
      <c r="F21" s="2"/>
      <c r="G21" s="2"/>
    </row>
    <row r="22" spans="1:7" x14ac:dyDescent="0.25">
      <c r="A22" s="2" t="s">
        <v>63</v>
      </c>
      <c r="B22" s="5" t="s">
        <v>138</v>
      </c>
      <c r="C22" s="3" t="s">
        <v>64</v>
      </c>
      <c r="D22" s="3" t="s">
        <v>65</v>
      </c>
      <c r="E22" s="3"/>
      <c r="F22" s="3"/>
      <c r="G22" s="3"/>
    </row>
    <row r="23" spans="1:7" x14ac:dyDescent="0.25">
      <c r="A23" s="2" t="s">
        <v>63</v>
      </c>
      <c r="B23" s="5" t="s">
        <v>139</v>
      </c>
      <c r="C23" s="3" t="s">
        <v>66</v>
      </c>
      <c r="D23" s="3" t="s">
        <v>67</v>
      </c>
      <c r="E23" s="3"/>
      <c r="F23" s="3"/>
      <c r="G23" s="3"/>
    </row>
    <row r="24" spans="1:7" x14ac:dyDescent="0.25">
      <c r="A24" s="2" t="s">
        <v>63</v>
      </c>
      <c r="B24" s="5" t="s">
        <v>140</v>
      </c>
      <c r="C24" s="3" t="s">
        <v>68</v>
      </c>
      <c r="D24" s="3" t="s">
        <v>69</v>
      </c>
      <c r="E24" s="3"/>
      <c r="F24" s="3"/>
      <c r="G24" s="3"/>
    </row>
    <row r="25" spans="1:7" x14ac:dyDescent="0.25">
      <c r="A25" s="2" t="s">
        <v>63</v>
      </c>
      <c r="B25" s="5" t="s">
        <v>1</v>
      </c>
      <c r="C25" s="3" t="s">
        <v>75</v>
      </c>
      <c r="D25" s="3" t="s">
        <v>82</v>
      </c>
      <c r="E25" s="3"/>
      <c r="F25" s="3"/>
      <c r="G25" s="3"/>
    </row>
    <row r="26" spans="1:7" x14ac:dyDescent="0.25">
      <c r="A26" s="2" t="s">
        <v>63</v>
      </c>
      <c r="B26" s="5" t="s">
        <v>99</v>
      </c>
      <c r="C26" s="3" t="s">
        <v>100</v>
      </c>
      <c r="D26" s="7" t="s">
        <v>101</v>
      </c>
      <c r="E26" s="3"/>
      <c r="F26" s="3"/>
      <c r="G26" s="3"/>
    </row>
    <row r="27" spans="1:7" x14ac:dyDescent="0.25">
      <c r="A27" s="2" t="s">
        <v>50</v>
      </c>
      <c r="B27" s="5" t="s">
        <v>51</v>
      </c>
      <c r="C27" s="3" t="s">
        <v>52</v>
      </c>
      <c r="D27" s="3" t="s">
        <v>53</v>
      </c>
      <c r="E27" s="3"/>
      <c r="F27" s="3"/>
      <c r="G27" s="3"/>
    </row>
    <row r="28" spans="1:7" x14ac:dyDescent="0.25">
      <c r="A28" s="2" t="s">
        <v>50</v>
      </c>
      <c r="B28" s="5" t="s">
        <v>0</v>
      </c>
      <c r="C28" s="3" t="s">
        <v>61</v>
      </c>
      <c r="D28" s="3" t="s">
        <v>62</v>
      </c>
      <c r="E28" s="3"/>
      <c r="F28" s="3"/>
      <c r="G28" s="3"/>
    </row>
    <row r="29" spans="1:7" x14ac:dyDescent="0.25">
      <c r="A29" s="2" t="s">
        <v>50</v>
      </c>
      <c r="B29" s="5" t="s">
        <v>71</v>
      </c>
      <c r="C29" s="3" t="s">
        <v>77</v>
      </c>
      <c r="D29" s="3" t="s">
        <v>78</v>
      </c>
      <c r="E29" s="3"/>
      <c r="F29" s="3"/>
      <c r="G29" s="3"/>
    </row>
    <row r="30" spans="1:7" x14ac:dyDescent="0.25">
      <c r="A30" s="2" t="s">
        <v>50</v>
      </c>
      <c r="B30" s="5" t="s">
        <v>79</v>
      </c>
      <c r="C30" s="3" t="s">
        <v>80</v>
      </c>
      <c r="D30" s="3" t="s">
        <v>81</v>
      </c>
      <c r="E30" s="3"/>
      <c r="F30" s="3"/>
      <c r="G30" s="3"/>
    </row>
    <row r="31" spans="1:7" x14ac:dyDescent="0.25">
      <c r="A31" s="2" t="s">
        <v>50</v>
      </c>
      <c r="B31" s="3" t="s">
        <v>90</v>
      </c>
      <c r="C31" s="3" t="s">
        <v>91</v>
      </c>
      <c r="D31" s="3" t="s">
        <v>92</v>
      </c>
      <c r="E31" s="3"/>
      <c r="F31" s="3"/>
      <c r="G31" s="3"/>
    </row>
    <row r="32" spans="1:7" x14ac:dyDescent="0.25">
      <c r="A32" s="2" t="s">
        <v>50</v>
      </c>
      <c r="B32" s="5" t="s">
        <v>5</v>
      </c>
      <c r="C32" s="3" t="s">
        <v>94</v>
      </c>
      <c r="D32" s="3" t="s">
        <v>95</v>
      </c>
      <c r="E32" s="3"/>
      <c r="F32" s="3"/>
      <c r="G32" s="3"/>
    </row>
    <row r="33" spans="1:7" x14ac:dyDescent="0.25">
      <c r="A33" s="2" t="s">
        <v>50</v>
      </c>
      <c r="B33" s="5" t="s">
        <v>96</v>
      </c>
      <c r="C33" s="3" t="s">
        <v>97</v>
      </c>
      <c r="D33" s="3" t="s">
        <v>98</v>
      </c>
      <c r="E33" s="3"/>
      <c r="F33" s="3"/>
      <c r="G33" s="3"/>
    </row>
    <row r="34" spans="1:7" x14ac:dyDescent="0.25">
      <c r="A34" s="2" t="s">
        <v>70</v>
      </c>
      <c r="B34" s="5" t="s">
        <v>147</v>
      </c>
      <c r="C34" s="3" t="s">
        <v>100</v>
      </c>
      <c r="D34" s="7" t="s">
        <v>101</v>
      </c>
      <c r="E34" s="3"/>
      <c r="F34" s="3"/>
      <c r="G34" s="3"/>
    </row>
    <row r="35" spans="1:7" x14ac:dyDescent="0.25">
      <c r="A35" s="2" t="s">
        <v>70</v>
      </c>
      <c r="B35" s="5" t="s">
        <v>71</v>
      </c>
      <c r="C35" s="3" t="s">
        <v>72</v>
      </c>
      <c r="D35" s="3" t="s">
        <v>73</v>
      </c>
      <c r="E35" s="3"/>
      <c r="F35" s="3"/>
      <c r="G35" s="3"/>
    </row>
    <row r="36" spans="1:7" x14ac:dyDescent="0.25">
      <c r="A36" s="2" t="s">
        <v>70</v>
      </c>
      <c r="B36" s="5" t="s">
        <v>74</v>
      </c>
      <c r="C36" s="3" t="s">
        <v>75</v>
      </c>
      <c r="D36" s="3" t="s">
        <v>76</v>
      </c>
      <c r="E36" s="3"/>
      <c r="F36" s="3"/>
      <c r="G36" s="3"/>
    </row>
    <row r="37" spans="1:7" x14ac:dyDescent="0.25">
      <c r="A37" s="2" t="s">
        <v>70</v>
      </c>
      <c r="B37" s="5" t="s">
        <v>148</v>
      </c>
      <c r="C37" s="3" t="s">
        <v>106</v>
      </c>
      <c r="D37" s="3" t="s">
        <v>107</v>
      </c>
      <c r="E37" s="3"/>
      <c r="F37" s="3"/>
      <c r="G37" s="3"/>
    </row>
    <row r="38" spans="1:7" x14ac:dyDescent="0.25">
      <c r="C38" s="4"/>
    </row>
    <row r="39" spans="1:7" x14ac:dyDescent="0.25">
      <c r="C39" s="4"/>
    </row>
    <row r="40" spans="1:7" x14ac:dyDescent="0.25">
      <c r="C40" s="4"/>
    </row>
    <row r="41" spans="1:7" x14ac:dyDescent="0.25">
      <c r="C41" s="4"/>
    </row>
    <row r="42" spans="1:7" x14ac:dyDescent="0.25">
      <c r="C42" s="4"/>
    </row>
    <row r="43" spans="1:7" x14ac:dyDescent="0.25">
      <c r="C43" s="4"/>
    </row>
    <row r="44" spans="1:7" x14ac:dyDescent="0.25">
      <c r="C44" s="4"/>
    </row>
    <row r="45" spans="1:7" x14ac:dyDescent="0.25">
      <c r="C45" s="4"/>
    </row>
    <row r="46" spans="1:7" x14ac:dyDescent="0.25">
      <c r="C46" s="4"/>
    </row>
    <row r="47" spans="1:7" x14ac:dyDescent="0.25">
      <c r="C47" s="4"/>
    </row>
    <row r="48" spans="1:7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</sheetData>
  <autoFilter ref="A5:G5">
    <sortState ref="A6:I36">
      <sortCondition ref="A5"/>
    </sortState>
  </autoFilter>
  <sortState ref="A6:I33">
    <sortCondition ref="A6:A33"/>
  </sortState>
  <mergeCells count="1">
    <mergeCell ref="B1:G3"/>
  </mergeCells>
  <conditionalFormatting sqref="F34:G34 F6:G7 E25:E26 F19:G19 F11:G17 F21:G27">
    <cfRule type="duplicateValues" dxfId="23" priority="94"/>
  </conditionalFormatting>
  <conditionalFormatting sqref="F28:G29">
    <cfRule type="duplicateValues" dxfId="22" priority="97"/>
  </conditionalFormatting>
  <conditionalFormatting sqref="F30:G32 F20:G20">
    <cfRule type="duplicateValues" dxfId="21" priority="99"/>
  </conditionalFormatting>
  <conditionalFormatting sqref="F35:G35 F33:G33">
    <cfRule type="duplicateValues" dxfId="20" priority="107"/>
  </conditionalFormatting>
  <conditionalFormatting sqref="F8:G8">
    <cfRule type="duplicateValues" dxfId="19" priority="3"/>
  </conditionalFormatting>
  <conditionalFormatting sqref="F9:G9">
    <cfRule type="duplicateValues" dxfId="18" priority="2"/>
  </conditionalFormatting>
  <conditionalFormatting sqref="F10">
    <cfRule type="duplicateValues" dxfId="17" priority="1"/>
  </conditionalFormatting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8" workbookViewId="0">
      <selection activeCell="E22" sqref="E22"/>
    </sheetView>
  </sheetViews>
  <sheetFormatPr baseColWidth="10" defaultColWidth="11.42578125" defaultRowHeight="15" x14ac:dyDescent="0.25"/>
  <cols>
    <col min="1" max="1" width="11.42578125" style="6"/>
    <col min="2" max="2" width="5.28515625" style="6" bestFit="1" customWidth="1"/>
    <col min="3" max="4" width="30.28515625" style="6" bestFit="1" customWidth="1"/>
    <col min="5" max="8" width="11.42578125" style="6"/>
    <col min="9" max="9" width="30.28515625" style="6" bestFit="1" customWidth="1"/>
    <col min="10" max="10" width="21.85546875" style="6" bestFit="1" customWidth="1"/>
    <col min="11" max="11" width="19.5703125" style="6" bestFit="1" customWidth="1"/>
    <col min="12" max="16" width="11.42578125" style="6"/>
    <col min="17" max="17" width="24.140625" style="6" customWidth="1"/>
    <col min="18" max="16384" width="11.42578125" style="6"/>
  </cols>
  <sheetData>
    <row r="1" spans="1:17" x14ac:dyDescent="0.25">
      <c r="A1" s="37" t="s">
        <v>155</v>
      </c>
      <c r="B1" s="37"/>
      <c r="C1" s="37"/>
      <c r="D1" s="38"/>
      <c r="E1" s="38"/>
      <c r="F1" s="38"/>
      <c r="I1" s="9"/>
      <c r="J1" s="9"/>
      <c r="K1" s="10"/>
    </row>
    <row r="2" spans="1:17" x14ac:dyDescent="0.25">
      <c r="A2" s="37"/>
      <c r="B2" s="37"/>
      <c r="C2" s="37"/>
      <c r="D2" s="38"/>
      <c r="E2" s="38"/>
      <c r="F2" s="38"/>
      <c r="I2" s="9"/>
      <c r="J2" s="11"/>
      <c r="K2" s="12"/>
    </row>
    <row r="3" spans="1:17" x14ac:dyDescent="0.25">
      <c r="A3" s="37"/>
      <c r="B3" s="37"/>
      <c r="C3" s="37"/>
      <c r="D3" s="38"/>
      <c r="E3" s="38"/>
      <c r="F3" s="38"/>
      <c r="I3" s="9"/>
      <c r="J3" s="9"/>
      <c r="K3" s="12"/>
    </row>
    <row r="4" spans="1:17" x14ac:dyDescent="0.25">
      <c r="A4" s="37"/>
      <c r="B4" s="37"/>
      <c r="C4" s="37"/>
      <c r="D4" s="38"/>
      <c r="E4" s="38"/>
      <c r="F4" s="38"/>
    </row>
    <row r="5" spans="1:17" x14ac:dyDescent="0.25">
      <c r="A5" s="37"/>
      <c r="B5" s="37"/>
      <c r="C5" s="37"/>
      <c r="D5" s="38"/>
      <c r="E5" s="38"/>
      <c r="F5" s="38"/>
    </row>
    <row r="6" spans="1:17" x14ac:dyDescent="0.25">
      <c r="A6" s="37"/>
      <c r="B6" s="37"/>
      <c r="C6" s="37"/>
      <c r="D6" s="38"/>
      <c r="E6" s="38"/>
      <c r="F6" s="38"/>
    </row>
    <row r="7" spans="1:17" ht="61.5" x14ac:dyDescent="0.9">
      <c r="A7" s="29"/>
      <c r="B7" s="29"/>
      <c r="C7" s="29"/>
      <c r="D7" s="30"/>
      <c r="E7" s="30"/>
      <c r="F7" s="30"/>
    </row>
    <row r="8" spans="1:17" s="21" customFormat="1" ht="21.75" customHeight="1" x14ac:dyDescent="0.25">
      <c r="A8" s="3" t="s">
        <v>110</v>
      </c>
      <c r="B8" s="3" t="s">
        <v>111</v>
      </c>
      <c r="C8" s="7" t="s">
        <v>112</v>
      </c>
      <c r="D8" s="7" t="s">
        <v>113</v>
      </c>
      <c r="E8" s="7" t="s">
        <v>135</v>
      </c>
      <c r="F8" s="7" t="s">
        <v>114</v>
      </c>
    </row>
    <row r="9" spans="1:17" ht="18.75" x14ac:dyDescent="0.3">
      <c r="A9" s="16">
        <v>0.375</v>
      </c>
      <c r="B9" s="3">
        <v>9</v>
      </c>
      <c r="C9" s="7" t="str">
        <f>I10</f>
        <v>DSV VOLEI PLATJA SANT CUGAT 1</v>
      </c>
      <c r="D9" s="7" t="str">
        <f>I12</f>
        <v>DSV VOLEI PLATJA SANT CUGAT 2</v>
      </c>
      <c r="E9" s="24"/>
      <c r="F9" s="25"/>
      <c r="H9" s="14" t="s">
        <v>115</v>
      </c>
      <c r="I9" s="20" t="s">
        <v>125</v>
      </c>
      <c r="J9" s="3" t="s">
        <v>116</v>
      </c>
      <c r="K9" s="3" t="s">
        <v>117</v>
      </c>
      <c r="L9" s="3" t="s">
        <v>118</v>
      </c>
      <c r="M9" s="7" t="s">
        <v>119</v>
      </c>
      <c r="N9" s="7" t="s">
        <v>136</v>
      </c>
      <c r="P9" s="3" t="s">
        <v>120</v>
      </c>
      <c r="Q9" s="3" t="s">
        <v>125</v>
      </c>
    </row>
    <row r="10" spans="1:17" ht="18.75" x14ac:dyDescent="0.3">
      <c r="A10" s="16">
        <v>0.41666666666666669</v>
      </c>
      <c r="B10" s="3">
        <v>9</v>
      </c>
      <c r="C10" s="7" t="str">
        <f>I11</f>
        <v>CV Prat CP</v>
      </c>
      <c r="D10" s="7" t="str">
        <f>I13</f>
        <v>CV PRAT TC</v>
      </c>
      <c r="E10" s="24"/>
      <c r="F10" s="25"/>
      <c r="H10" s="14">
        <f>RANK(N10,N10:N13,0)</f>
        <v>1</v>
      </c>
      <c r="I10" s="7" t="s">
        <v>71</v>
      </c>
      <c r="J10" s="3">
        <f>(IF(E9&gt;F9,1,IF(E9&lt;F9,0,))+(IF(E11&gt;F11,1,IF(E11&lt;F11,0,))+(IF(E13&gt;F13,1,IF(E13&lt;F13,0,)))))</f>
        <v>0</v>
      </c>
      <c r="K10" s="3">
        <f>E9+E11+E13</f>
        <v>0</v>
      </c>
      <c r="L10" s="3">
        <f>F9+F11+F13</f>
        <v>0</v>
      </c>
      <c r="M10" s="26" t="str">
        <f>IFERROR(K10/L10,"Max")</f>
        <v>Max</v>
      </c>
      <c r="N10" s="26">
        <f>IF(M10="Max",400,(J10*100)+M10)</f>
        <v>400</v>
      </c>
      <c r="P10" s="27">
        <v>1</v>
      </c>
      <c r="Q10" s="14" t="str">
        <f>IF($J10+$J11+$J12+$J13=6,INDEX(I10:I13,MATCH($P10,H10:H13,0)),"Pdte")</f>
        <v>Pdte</v>
      </c>
    </row>
    <row r="11" spans="1:17" ht="18.75" x14ac:dyDescent="0.3">
      <c r="A11" s="16">
        <v>0.47916666666666669</v>
      </c>
      <c r="B11" s="3">
        <v>9</v>
      </c>
      <c r="C11" s="7" t="str">
        <f>I10</f>
        <v>DSV VOLEI PLATJA SANT CUGAT 1</v>
      </c>
      <c r="D11" s="7" t="str">
        <f>I13</f>
        <v>CV PRAT TC</v>
      </c>
      <c r="E11" s="24"/>
      <c r="F11" s="25"/>
      <c r="H11" s="14">
        <f>RANK(N11,N10:N13,0)</f>
        <v>1</v>
      </c>
      <c r="I11" s="7" t="s">
        <v>147</v>
      </c>
      <c r="J11" s="3">
        <f>(IF(E10&gt;F10,1,IF(E10&lt;F10,0,))+(IF(E12&gt;F12,1,IF(E12&lt;F12,0,))+(IF(F13&gt;E13,1,IF(F13&lt;E13,0,)))))</f>
        <v>0</v>
      </c>
      <c r="K11" s="3">
        <f>E10+E12+F13</f>
        <v>0</v>
      </c>
      <c r="L11" s="3">
        <f>F10+F12+E13</f>
        <v>0</v>
      </c>
      <c r="M11" s="26" t="str">
        <f>IFERROR(K11/L11,"Max")</f>
        <v>Max</v>
      </c>
      <c r="N11" s="26">
        <f>IF(M11="Max",400,(J11*100)+M11)</f>
        <v>400</v>
      </c>
      <c r="P11" s="27">
        <v>2</v>
      </c>
      <c r="Q11" s="14" t="str">
        <f>IF($J11+$J12+$J13+$J10=6,INDEX(I10:I13,MATCH($P11,H10:H13,0)),"Pdte")</f>
        <v>Pdte</v>
      </c>
    </row>
    <row r="12" spans="1:17" ht="18.75" x14ac:dyDescent="0.3">
      <c r="A12" s="16">
        <v>0.52083333333333337</v>
      </c>
      <c r="B12" s="3">
        <v>9</v>
      </c>
      <c r="C12" s="7" t="str">
        <f>I11</f>
        <v>CV Prat CP</v>
      </c>
      <c r="D12" s="7" t="str">
        <f>I12</f>
        <v>DSV VOLEI PLATJA SANT CUGAT 2</v>
      </c>
      <c r="E12" s="24"/>
      <c r="F12" s="25"/>
      <c r="H12" s="14">
        <f>RANK(N12,N10:N13,0)</f>
        <v>1</v>
      </c>
      <c r="I12" s="7" t="s">
        <v>74</v>
      </c>
      <c r="J12" s="3">
        <f>(IF(F9&gt;E9,1,IF(F9&lt;E9,0,))+(IF(F12&gt;E12,1,IF(F12&lt;E12,0,))+(IF(E14&gt;F14,1,IF(E14&lt;F14,0,)))))</f>
        <v>0</v>
      </c>
      <c r="K12" s="3">
        <f>F9+F12+E14</f>
        <v>0</v>
      </c>
      <c r="L12" s="3">
        <f>E9+E12+F14</f>
        <v>0</v>
      </c>
      <c r="M12" s="26" t="str">
        <f>IFERROR(K12/L12,"Max")</f>
        <v>Max</v>
      </c>
      <c r="N12" s="26">
        <f>IF(M12="Max",400,(J12*100)+M12)</f>
        <v>400</v>
      </c>
      <c r="P12" s="27">
        <v>3</v>
      </c>
      <c r="Q12" s="14" t="str">
        <f>IF($J12+$J13+$J10+$J11=6,INDEX(I10:I13,MATCH($P12,H10:H13,0)),"Pdte")</f>
        <v>Pdte</v>
      </c>
    </row>
    <row r="13" spans="1:17" ht="18.75" x14ac:dyDescent="0.3">
      <c r="A13" s="16">
        <v>0.58333333333333337</v>
      </c>
      <c r="B13" s="3">
        <v>9</v>
      </c>
      <c r="C13" s="7" t="str">
        <f>I10</f>
        <v>DSV VOLEI PLATJA SANT CUGAT 1</v>
      </c>
      <c r="D13" s="7" t="str">
        <f>I11</f>
        <v>CV Prat CP</v>
      </c>
      <c r="E13" s="24"/>
      <c r="F13" s="25"/>
      <c r="H13" s="14">
        <f>RANK(N13,N10:N13,0)</f>
        <v>1</v>
      </c>
      <c r="I13" s="7" t="s">
        <v>148</v>
      </c>
      <c r="J13" s="3">
        <f>(IF(F10&gt;E10,1,IF(F10&lt;E10,0,))+(IF(F11&gt;E11,1,IF(F11&lt;E11,0,))+(IF(F14&gt;E14,1,IF(F14&lt;E14,0,)))))</f>
        <v>0</v>
      </c>
      <c r="K13" s="3">
        <f>F10+F11+F14</f>
        <v>0</v>
      </c>
      <c r="L13" s="3">
        <f>E10+E11+E14</f>
        <v>0</v>
      </c>
      <c r="M13" s="26" t="str">
        <f>IFERROR(K13/L13,"Max")</f>
        <v>Max</v>
      </c>
      <c r="N13" s="26">
        <f>IF(M13="Max",400,(J13*100)+M13)</f>
        <v>400</v>
      </c>
      <c r="P13" s="27">
        <v>4</v>
      </c>
      <c r="Q13" s="14" t="str">
        <f>IF($J10+$J11+$J12+$J13=6,INDEX(I10:I13,MATCH($P13,H10:H13,0)),"Pdte")</f>
        <v>Pdte</v>
      </c>
    </row>
    <row r="14" spans="1:17" ht="21.75" customHeight="1" x14ac:dyDescent="0.25">
      <c r="A14" s="16">
        <v>0.625</v>
      </c>
      <c r="B14" s="3">
        <v>9</v>
      </c>
      <c r="C14" s="7" t="str">
        <f>I12</f>
        <v>DSV VOLEI PLATJA SANT CUGAT 2</v>
      </c>
      <c r="D14" s="7" t="str">
        <f>I13</f>
        <v>CV PRAT TC</v>
      </c>
      <c r="E14" s="24"/>
      <c r="F14" s="25"/>
    </row>
    <row r="15" spans="1:17" ht="21.75" customHeight="1" x14ac:dyDescent="0.25">
      <c r="I15" s="7" t="s">
        <v>147</v>
      </c>
      <c r="J15" s="3" t="s">
        <v>100</v>
      </c>
      <c r="K15" s="7" t="s">
        <v>101</v>
      </c>
    </row>
    <row r="16" spans="1:17" ht="21.75" customHeight="1" x14ac:dyDescent="0.25">
      <c r="A16" s="22"/>
      <c r="B16" s="22" t="s">
        <v>121</v>
      </c>
      <c r="C16" s="7" t="s">
        <v>122</v>
      </c>
      <c r="D16" s="7" t="s">
        <v>123</v>
      </c>
      <c r="E16" s="21"/>
      <c r="F16" s="21"/>
      <c r="I16" s="7" t="s">
        <v>71</v>
      </c>
      <c r="J16" s="3" t="s">
        <v>72</v>
      </c>
      <c r="K16" s="3" t="s">
        <v>73</v>
      </c>
    </row>
    <row r="17" spans="1:11" ht="21.75" customHeight="1" x14ac:dyDescent="0.25">
      <c r="A17" s="23">
        <v>0.72916666666666663</v>
      </c>
      <c r="B17" s="3">
        <v>9</v>
      </c>
      <c r="C17" s="7" t="str">
        <f>IF(Q10="Pdte"," ",Q10)</f>
        <v xml:space="preserve"> </v>
      </c>
      <c r="D17" s="7" t="str">
        <f>IF(Q11="Pdte"," ",Q11)</f>
        <v xml:space="preserve"> </v>
      </c>
      <c r="E17" s="24"/>
      <c r="F17" s="25"/>
      <c r="I17" s="7" t="s">
        <v>74</v>
      </c>
      <c r="J17" s="3" t="s">
        <v>75</v>
      </c>
      <c r="K17" s="3" t="s">
        <v>76</v>
      </c>
    </row>
    <row r="18" spans="1:11" ht="21.75" customHeight="1" x14ac:dyDescent="0.25">
      <c r="A18" s="22"/>
      <c r="B18" s="22"/>
      <c r="C18" s="21"/>
      <c r="D18" s="21"/>
      <c r="E18" s="21"/>
      <c r="F18" s="21"/>
      <c r="I18" s="7" t="s">
        <v>148</v>
      </c>
      <c r="J18" s="3" t="s">
        <v>106</v>
      </c>
      <c r="K18" s="3" t="s">
        <v>107</v>
      </c>
    </row>
    <row r="19" spans="1:11" x14ac:dyDescent="0.25">
      <c r="C19" s="32" t="s">
        <v>142</v>
      </c>
    </row>
    <row r="20" spans="1:11" x14ac:dyDescent="0.25">
      <c r="C20" s="32" t="s">
        <v>141</v>
      </c>
    </row>
    <row r="21" spans="1:11" x14ac:dyDescent="0.25">
      <c r="C21" s="32" t="s">
        <v>143</v>
      </c>
    </row>
  </sheetData>
  <mergeCells count="1">
    <mergeCell ref="A1:F6"/>
  </mergeCells>
  <conditionalFormatting sqref="Q10:Q13">
    <cfRule type="duplicateValues" dxfId="16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19" workbookViewId="0">
      <selection activeCell="I32" sqref="I32"/>
    </sheetView>
  </sheetViews>
  <sheetFormatPr baseColWidth="10" defaultColWidth="11.42578125" defaultRowHeight="15" x14ac:dyDescent="0.25"/>
  <cols>
    <col min="1" max="1" width="9.7109375" style="22" bestFit="1" customWidth="1"/>
    <col min="2" max="2" width="5.28515625" style="22" bestFit="1" customWidth="1"/>
    <col min="3" max="4" width="30.28515625" style="21" bestFit="1" customWidth="1"/>
    <col min="5" max="8" width="11.42578125" style="21"/>
    <col min="9" max="9" width="30.28515625" style="21" bestFit="1" customWidth="1"/>
    <col min="10" max="10" width="27.140625" style="21" bestFit="1" customWidth="1"/>
    <col min="11" max="11" width="22" style="21" bestFit="1" customWidth="1"/>
    <col min="12" max="15" width="11.42578125" style="21"/>
    <col min="16" max="16" width="10" style="21" bestFit="1" customWidth="1"/>
    <col min="17" max="17" width="21.140625" style="21" customWidth="1"/>
    <col min="18" max="16384" width="11.42578125" style="21"/>
  </cols>
  <sheetData>
    <row r="1" spans="1:20" s="6" customFormat="1" x14ac:dyDescent="0.25">
      <c r="A1" s="37" t="s">
        <v>149</v>
      </c>
      <c r="B1" s="37"/>
      <c r="C1" s="37"/>
      <c r="D1" s="38"/>
      <c r="E1" s="38"/>
      <c r="F1" s="38"/>
      <c r="J1" s="2" t="s">
        <v>165</v>
      </c>
      <c r="K1" s="40">
        <v>0.64583333333333337</v>
      </c>
    </row>
    <row r="2" spans="1:20" s="6" customFormat="1" x14ac:dyDescent="0.25">
      <c r="A2" s="37"/>
      <c r="B2" s="37"/>
      <c r="C2" s="37"/>
      <c r="D2" s="38"/>
      <c r="E2" s="38"/>
      <c r="F2" s="38"/>
      <c r="J2" s="41" t="s">
        <v>166</v>
      </c>
      <c r="K2" s="3">
        <v>2</v>
      </c>
    </row>
    <row r="3" spans="1:20" s="6" customFormat="1" x14ac:dyDescent="0.25">
      <c r="A3" s="37"/>
      <c r="B3" s="37"/>
      <c r="C3" s="37"/>
      <c r="D3" s="38"/>
      <c r="E3" s="38"/>
      <c r="F3" s="38"/>
      <c r="J3" s="6" t="s">
        <v>167</v>
      </c>
      <c r="K3" s="42">
        <v>5</v>
      </c>
    </row>
    <row r="4" spans="1:20" s="6" customFormat="1" x14ac:dyDescent="0.25">
      <c r="A4" s="37"/>
      <c r="B4" s="37"/>
      <c r="C4" s="37"/>
      <c r="D4" s="38"/>
      <c r="E4" s="38"/>
      <c r="F4" s="38"/>
      <c r="K4" s="42">
        <v>7</v>
      </c>
    </row>
    <row r="5" spans="1:20" s="6" customFormat="1" x14ac:dyDescent="0.25">
      <c r="A5" s="37"/>
      <c r="B5" s="37"/>
      <c r="C5" s="37"/>
      <c r="D5" s="38"/>
      <c r="E5" s="38"/>
      <c r="F5" s="38"/>
    </row>
    <row r="6" spans="1:20" s="6" customFormat="1" x14ac:dyDescent="0.25">
      <c r="A6" s="37"/>
      <c r="B6" s="37"/>
      <c r="C6" s="37"/>
      <c r="D6" s="38"/>
      <c r="E6" s="38"/>
      <c r="F6" s="38"/>
    </row>
    <row r="7" spans="1:20" s="6" customFormat="1" x14ac:dyDescent="0.25">
      <c r="D7" s="21"/>
    </row>
    <row r="8" spans="1:20" ht="21.75" customHeight="1" x14ac:dyDescent="0.25">
      <c r="A8" s="3" t="s">
        <v>110</v>
      </c>
      <c r="B8" s="3" t="s">
        <v>111</v>
      </c>
      <c r="C8" s="7" t="s">
        <v>112</v>
      </c>
      <c r="D8" s="7" t="s">
        <v>113</v>
      </c>
      <c r="E8" s="7" t="s">
        <v>114</v>
      </c>
      <c r="F8" s="7" t="s">
        <v>114</v>
      </c>
    </row>
    <row r="9" spans="1:20" s="6" customFormat="1" ht="18.75" x14ac:dyDescent="0.3">
      <c r="A9" s="16">
        <v>0.375</v>
      </c>
      <c r="B9" s="3">
        <v>10</v>
      </c>
      <c r="C9" s="7" t="str">
        <f>I10</f>
        <v>CV PREMIA DE DALT SA</v>
      </c>
      <c r="D9" s="7" t="str">
        <f>I12</f>
        <v>Club Volei Platja Arenys</v>
      </c>
      <c r="E9" s="24"/>
      <c r="F9" s="25"/>
      <c r="H9" s="14" t="s">
        <v>115</v>
      </c>
      <c r="I9" s="20" t="s">
        <v>125</v>
      </c>
      <c r="J9" s="3" t="s">
        <v>116</v>
      </c>
      <c r="K9" s="3" t="s">
        <v>117</v>
      </c>
      <c r="L9" s="3" t="s">
        <v>118</v>
      </c>
      <c r="M9" s="7" t="s">
        <v>119</v>
      </c>
      <c r="N9" s="7" t="s">
        <v>126</v>
      </c>
      <c r="O9" s="21"/>
      <c r="P9" s="3" t="s">
        <v>120</v>
      </c>
      <c r="Q9" s="3" t="s">
        <v>125</v>
      </c>
      <c r="R9" s="21"/>
      <c r="S9" s="21"/>
      <c r="T9" s="21"/>
    </row>
    <row r="10" spans="1:20" s="6" customFormat="1" ht="18.75" x14ac:dyDescent="0.3">
      <c r="A10" s="16">
        <v>0.39250000000000002</v>
      </c>
      <c r="B10" s="3">
        <v>10</v>
      </c>
      <c r="C10" s="7" t="str">
        <f>I11</f>
        <v>DSV VOLEI PLATJA SANT CUGAT 1</v>
      </c>
      <c r="D10" s="7" t="str">
        <f>I12</f>
        <v>Club Volei Platja Arenys</v>
      </c>
      <c r="E10" s="24"/>
      <c r="F10" s="25"/>
      <c r="H10" s="14">
        <f>RANK(N10,N10:N12,0)</f>
        <v>1</v>
      </c>
      <c r="I10" s="7" t="s">
        <v>159</v>
      </c>
      <c r="J10" s="3">
        <f>(IF(E12&gt;F12,1,IF(E12&lt;F12,0,))+(IF(E14&gt;F14,1,IF(E14&lt;F14,0,))))+(IF(E9&gt;F9,1,IF(E9&lt;F9,0,))+(IF(E11&gt;F11,1,IF(E11&lt;F11,0,))))</f>
        <v>0</v>
      </c>
      <c r="K10" s="3">
        <f>E9+E11+E12+E14</f>
        <v>0</v>
      </c>
      <c r="L10" s="3">
        <f>F9+F11+F12+F14</f>
        <v>0</v>
      </c>
      <c r="M10" s="26" t="str">
        <f t="shared" ref="M10:M12" si="0">IFERROR(K10/L10,"Max")</f>
        <v>Max</v>
      </c>
      <c r="N10" s="26">
        <f>IF(M10="Max",400,(J10*100)+M10)</f>
        <v>400</v>
      </c>
      <c r="O10" s="21"/>
      <c r="P10" s="27">
        <v>1</v>
      </c>
      <c r="Q10" s="14" t="str">
        <f>IF($J10+$J11+$J12=6,INDEX(I10:I12,MATCH($P10,H10:H12,0)),"Pdte")</f>
        <v>Pdte</v>
      </c>
      <c r="R10" s="21"/>
      <c r="S10" s="21"/>
      <c r="T10" s="21"/>
    </row>
    <row r="11" spans="1:20" s="6" customFormat="1" ht="18.75" x14ac:dyDescent="0.3">
      <c r="A11" s="16">
        <v>0.44444444444444442</v>
      </c>
      <c r="B11" s="3">
        <v>10</v>
      </c>
      <c r="C11" s="7" t="str">
        <f>I10</f>
        <v>CV PREMIA DE DALT SA</v>
      </c>
      <c r="D11" s="7" t="str">
        <f>I11</f>
        <v>DSV VOLEI PLATJA SANT CUGAT 1</v>
      </c>
      <c r="E11" s="24"/>
      <c r="F11" s="25"/>
      <c r="H11" s="14">
        <f>RANK(N11,N10:N12,0)</f>
        <v>1</v>
      </c>
      <c r="I11" s="7" t="s">
        <v>71</v>
      </c>
      <c r="J11" s="3">
        <f>(IF(E13&gt;F13,1,IF(E13&lt;F13,0,))+(IF(F14&gt;E14,1,IF(F14&lt;E14,0,))))+(IF(E10&gt;F10,1,IF(E10&lt;F10,0,))+(IF(F11&gt;E11,1,IF(F11&lt;E11,0,))))</f>
        <v>0</v>
      </c>
      <c r="K11" s="3">
        <f>E10+F11+E13+F14</f>
        <v>0</v>
      </c>
      <c r="L11" s="3">
        <f>F10+E11+F13+E14</f>
        <v>0</v>
      </c>
      <c r="M11" s="26" t="str">
        <f t="shared" si="0"/>
        <v>Max</v>
      </c>
      <c r="N11" s="26">
        <f>IF(M11="Max",400,(J11*100)+M11)</f>
        <v>400</v>
      </c>
      <c r="O11" s="21"/>
      <c r="P11" s="27">
        <v>2</v>
      </c>
      <c r="Q11" s="14" t="str">
        <f>IF($J11+$J12+$J10=6,INDEX(I10:I12,MATCH($P11,H10:H12,0)),"Pdte")</f>
        <v>Pdte</v>
      </c>
      <c r="R11" s="21"/>
      <c r="S11" s="21"/>
      <c r="T11" s="21"/>
    </row>
    <row r="12" spans="1:20" ht="18.75" x14ac:dyDescent="0.3">
      <c r="A12" s="16">
        <v>0.46194444444444444</v>
      </c>
      <c r="B12" s="3">
        <v>10</v>
      </c>
      <c r="C12" s="7" t="str">
        <f>I10</f>
        <v>CV PREMIA DE DALT SA</v>
      </c>
      <c r="D12" s="7" t="str">
        <f>I12</f>
        <v>Club Volei Platja Arenys</v>
      </c>
      <c r="E12" s="24"/>
      <c r="F12" s="25"/>
      <c r="H12" s="14">
        <f>RANK(N12,N10:N12,0)</f>
        <v>1</v>
      </c>
      <c r="I12" s="7" t="s">
        <v>0</v>
      </c>
      <c r="J12" s="3">
        <f>(IF(F12&gt;E12,1,IF(F12&lt;E12,0,))+(IF(F13&gt;E13,1,IF(F13&lt;E13,0,))))+(IF(F9&gt;E9,1,IF(F9&lt;E9,0,))+(IF(F10&gt;E10,1,IF(F10&lt;E10,0,))))</f>
        <v>0</v>
      </c>
      <c r="K12" s="3">
        <f>F9+F10+F12+F13</f>
        <v>0</v>
      </c>
      <c r="L12" s="3">
        <f>E9+E10+E12+E13</f>
        <v>0</v>
      </c>
      <c r="M12" s="26" t="str">
        <f t="shared" si="0"/>
        <v>Max</v>
      </c>
      <c r="N12" s="26">
        <f>IF(M12="Max",400,(J12*100)+M12)</f>
        <v>400</v>
      </c>
      <c r="P12" s="27">
        <v>3</v>
      </c>
      <c r="Q12" s="14" t="str">
        <f>IF($J12+$J11+$J10=6,INDEX(I10:I12,MATCH($P12,H10:H12,0)),"Pdte")</f>
        <v>Pdte</v>
      </c>
    </row>
    <row r="13" spans="1:20" ht="21.75" customHeight="1" x14ac:dyDescent="0.25">
      <c r="A13" s="16">
        <v>0.51388888888888895</v>
      </c>
      <c r="B13" s="3">
        <v>10</v>
      </c>
      <c r="C13" s="7" t="str">
        <f>I11</f>
        <v>DSV VOLEI PLATJA SANT CUGAT 1</v>
      </c>
      <c r="D13" s="7" t="str">
        <f>I12</f>
        <v>Club Volei Platja Arenys</v>
      </c>
      <c r="E13" s="24"/>
      <c r="F13" s="25"/>
    </row>
    <row r="14" spans="1:20" ht="21.75" customHeight="1" x14ac:dyDescent="0.25">
      <c r="A14" s="16">
        <v>0.53138888888888891</v>
      </c>
      <c r="B14" s="3">
        <v>10</v>
      </c>
      <c r="C14" s="7" t="str">
        <f>I10</f>
        <v>CV PREMIA DE DALT SA</v>
      </c>
      <c r="D14" s="7" t="str">
        <f>I11</f>
        <v>DSV VOLEI PLATJA SANT CUGAT 1</v>
      </c>
      <c r="E14" s="24"/>
      <c r="F14" s="25"/>
    </row>
    <row r="15" spans="1:20" ht="21.75" customHeight="1" x14ac:dyDescent="0.25">
      <c r="A15" s="6"/>
      <c r="B15" s="6"/>
    </row>
    <row r="16" spans="1:20" ht="21.75" customHeight="1" x14ac:dyDescent="0.25">
      <c r="A16" s="3" t="s">
        <v>110</v>
      </c>
      <c r="B16" s="3" t="s">
        <v>111</v>
      </c>
      <c r="C16" s="7" t="s">
        <v>112</v>
      </c>
      <c r="D16" s="7" t="s">
        <v>113</v>
      </c>
      <c r="E16" s="7" t="s">
        <v>114</v>
      </c>
      <c r="F16" s="7" t="s">
        <v>114</v>
      </c>
    </row>
    <row r="17" spans="1:17" ht="18.75" x14ac:dyDescent="0.3">
      <c r="A17" s="16">
        <v>0.40972222222222227</v>
      </c>
      <c r="B17" s="3">
        <v>10</v>
      </c>
      <c r="C17" s="7" t="str">
        <f>I18</f>
        <v>DSV VOLEI PLATJA SANT CUGAT 3</v>
      </c>
      <c r="D17" s="7" t="str">
        <f>I20</f>
        <v>Beach Sports Catalunya</v>
      </c>
      <c r="E17" s="24"/>
      <c r="F17" s="25"/>
      <c r="H17" s="14" t="s">
        <v>115</v>
      </c>
      <c r="I17" s="20" t="s">
        <v>127</v>
      </c>
      <c r="J17" s="3" t="s">
        <v>116</v>
      </c>
      <c r="K17" s="3" t="s">
        <v>117</v>
      </c>
      <c r="L17" s="3" t="s">
        <v>118</v>
      </c>
      <c r="M17" s="7" t="s">
        <v>119</v>
      </c>
      <c r="N17" s="7" t="s">
        <v>126</v>
      </c>
      <c r="O17" s="6"/>
      <c r="P17" s="3" t="s">
        <v>120</v>
      </c>
      <c r="Q17" s="3" t="s">
        <v>127</v>
      </c>
    </row>
    <row r="18" spans="1:17" ht="18.75" x14ac:dyDescent="0.3">
      <c r="A18" s="16">
        <v>0.42722222222222223</v>
      </c>
      <c r="B18" s="3">
        <v>10</v>
      </c>
      <c r="C18" s="7" t="str">
        <f>I19</f>
        <v>CV Premià de Dalt HB</v>
      </c>
      <c r="D18" s="7" t="str">
        <f>I21</f>
        <v>CV Esplugues</v>
      </c>
      <c r="E18" s="24"/>
      <c r="F18" s="25"/>
      <c r="H18" s="14">
        <f>RANK(N18,N18:N21,0)</f>
        <v>1</v>
      </c>
      <c r="I18" s="7" t="s">
        <v>79</v>
      </c>
      <c r="J18" s="3">
        <f>(IF(E17&gt;F17,1,IF(E17&lt;F17,0,))+(IF(E19&gt;F19,1,IF(E19&lt;F19,0,))+(IF(E21&gt;F21,1,IF(E21&lt;F21,0,)))))</f>
        <v>0</v>
      </c>
      <c r="K18" s="3">
        <f>E17+E19+E21</f>
        <v>0</v>
      </c>
      <c r="L18" s="3">
        <f>F17+F19+F21</f>
        <v>0</v>
      </c>
      <c r="M18" s="26" t="str">
        <f>IFERROR(K18/L18,"Max")</f>
        <v>Max</v>
      </c>
      <c r="N18" s="26">
        <f>IF(M18="Max",400,(J18*100)+M18)</f>
        <v>400</v>
      </c>
      <c r="O18" s="6"/>
      <c r="P18" s="27">
        <v>1</v>
      </c>
      <c r="Q18" s="14" t="str">
        <f>IF($J18+$J19+$J20+$J21=6,INDEX(I18:I21,MATCH($P18,H18:H21,0)),"Pdte")</f>
        <v>Pdte</v>
      </c>
    </row>
    <row r="19" spans="1:17" ht="18.75" x14ac:dyDescent="0.3">
      <c r="A19" s="16">
        <v>0.47916666666666669</v>
      </c>
      <c r="B19" s="3">
        <v>10</v>
      </c>
      <c r="C19" s="7" t="str">
        <f>I18</f>
        <v>DSV VOLEI PLATJA SANT CUGAT 3</v>
      </c>
      <c r="D19" s="7" t="str">
        <f>I21</f>
        <v>CV Esplugues</v>
      </c>
      <c r="E19" s="24"/>
      <c r="F19" s="25"/>
      <c r="H19" s="14">
        <f>RANK(N19,N18:N21,0)</f>
        <v>1</v>
      </c>
      <c r="I19" s="7" t="s">
        <v>158</v>
      </c>
      <c r="J19" s="3">
        <f>(IF(E18&gt;F18,1,IF(E18&lt;F18,0,))+(IF(E20&gt;F20,1,IF(E20&lt;F20,0,))+(IF(F21&gt;E21,1,IF(F21&lt;E21,0,)))))</f>
        <v>0</v>
      </c>
      <c r="K19" s="3">
        <f>E18+E20+F21</f>
        <v>0</v>
      </c>
      <c r="L19" s="3">
        <f>F18+F20+E21</f>
        <v>0</v>
      </c>
      <c r="M19" s="26" t="str">
        <f>IFERROR(K19/L19,"Max")</f>
        <v>Max</v>
      </c>
      <c r="N19" s="26">
        <f>IF(M19="Max",400,(J19*100)+M19)</f>
        <v>400</v>
      </c>
      <c r="O19" s="6"/>
      <c r="P19" s="27">
        <v>2</v>
      </c>
      <c r="Q19" s="14" t="str">
        <f>IF($J19+$J20+$J21+$J18=6,INDEX(I18:I21,MATCH($P19,H18:H21,0)),"Pdte")</f>
        <v>Pdte</v>
      </c>
    </row>
    <row r="20" spans="1:17" ht="18.75" x14ac:dyDescent="0.3">
      <c r="A20" s="16">
        <v>0.4966666666666667</v>
      </c>
      <c r="B20" s="3">
        <v>10</v>
      </c>
      <c r="C20" s="7" t="str">
        <f>I19</f>
        <v>CV Premià de Dalt HB</v>
      </c>
      <c r="D20" s="7" t="str">
        <f>I20</f>
        <v>Beach Sports Catalunya</v>
      </c>
      <c r="E20" s="24"/>
      <c r="F20" s="25"/>
      <c r="H20" s="14">
        <f>RANK(N20,N18:N21,0)</f>
        <v>1</v>
      </c>
      <c r="I20" s="7" t="s">
        <v>90</v>
      </c>
      <c r="J20" s="3">
        <f>(IF(F17&gt;E17,1,IF(F17&lt;E17,0,))+(IF(F20&gt;E20,1,IF(F20&lt;E20,0,))+(IF(E22&gt;F22,1,IF(E22&lt;F22,0,)))))</f>
        <v>0</v>
      </c>
      <c r="K20" s="3">
        <f>F17+F20+E22</f>
        <v>0</v>
      </c>
      <c r="L20" s="3">
        <f>E17+E20+F22</f>
        <v>0</v>
      </c>
      <c r="M20" s="26" t="str">
        <f>IFERROR(K20/L20,"Max")</f>
        <v>Max</v>
      </c>
      <c r="N20" s="26">
        <f>IF(M20="Max",400,(J20*100)+M20)</f>
        <v>400</v>
      </c>
      <c r="O20" s="6"/>
      <c r="P20" s="27">
        <v>3</v>
      </c>
      <c r="Q20" s="14" t="str">
        <f>IF($J20+$J21+$J18+$J19=6,INDEX(I18:I21,MATCH($P20,H18:H21,0)),"Pdte")</f>
        <v>Pdte</v>
      </c>
    </row>
    <row r="21" spans="1:17" ht="18.75" x14ac:dyDescent="0.3">
      <c r="A21" s="16">
        <v>0.54861111111111105</v>
      </c>
      <c r="B21" s="3">
        <v>10</v>
      </c>
      <c r="C21" s="7" t="str">
        <f>I18</f>
        <v>DSV VOLEI PLATJA SANT CUGAT 3</v>
      </c>
      <c r="D21" s="7" t="str">
        <f>I19</f>
        <v>CV Premià de Dalt HB</v>
      </c>
      <c r="E21" s="24"/>
      <c r="F21" s="25"/>
      <c r="H21" s="14">
        <f>RANK(N21,N18:N21,0)</f>
        <v>1</v>
      </c>
      <c r="I21" s="7" t="s">
        <v>5</v>
      </c>
      <c r="J21" s="3">
        <f>(IF(F18&gt;E18,1,IF(F18&lt;E18,0,))+(IF(F19&gt;E19,1,IF(F19&lt;E19,0,))+(IF(F22&gt;E22,1,IF(F22&lt;E22,0,)))))</f>
        <v>0</v>
      </c>
      <c r="K21" s="3">
        <f>F18+F19+F22</f>
        <v>0</v>
      </c>
      <c r="L21" s="3">
        <f>E18+E19+E22</f>
        <v>0</v>
      </c>
      <c r="M21" s="26" t="str">
        <f>IFERROR(K21/L21,"Max")</f>
        <v>Max</v>
      </c>
      <c r="N21" s="26">
        <f>IF(M21="Max",400,(J21*100)+M21)</f>
        <v>400</v>
      </c>
      <c r="O21" s="6"/>
      <c r="P21" s="27">
        <v>4</v>
      </c>
      <c r="Q21" s="14" t="str">
        <f>IF($J18+$J19+$J20+$J21=6,INDEX(I18:I21,MATCH($P21,H18:H21,0)),"Pdte")</f>
        <v>Pdte</v>
      </c>
    </row>
    <row r="22" spans="1:17" ht="21.75" customHeight="1" x14ac:dyDescent="0.25">
      <c r="A22" s="16">
        <v>0.56611111111111101</v>
      </c>
      <c r="B22" s="3">
        <v>10</v>
      </c>
      <c r="C22" s="7" t="str">
        <f>I20</f>
        <v>Beach Sports Catalunya</v>
      </c>
      <c r="D22" s="7" t="str">
        <f>I21</f>
        <v>CV Esplugues</v>
      </c>
      <c r="E22" s="24"/>
      <c r="F22" s="25"/>
    </row>
    <row r="23" spans="1:17" ht="21.75" customHeight="1" x14ac:dyDescent="0.25"/>
    <row r="24" spans="1:17" s="6" customFormat="1" ht="21.75" customHeight="1" x14ac:dyDescent="0.25">
      <c r="A24" s="3" t="s">
        <v>110</v>
      </c>
      <c r="B24" s="3" t="s">
        <v>111</v>
      </c>
      <c r="C24" s="7" t="s">
        <v>112</v>
      </c>
      <c r="D24" s="7" t="s">
        <v>113</v>
      </c>
      <c r="E24" s="7" t="s">
        <v>114</v>
      </c>
      <c r="F24" s="7" t="s">
        <v>114</v>
      </c>
      <c r="I24" s="7" t="s">
        <v>158</v>
      </c>
      <c r="J24" s="3" t="s">
        <v>52</v>
      </c>
      <c r="K24" s="3" t="s">
        <v>53</v>
      </c>
    </row>
    <row r="25" spans="1:17" s="6" customFormat="1" ht="21.75" customHeight="1" x14ac:dyDescent="0.25">
      <c r="A25" s="22"/>
      <c r="B25" s="22"/>
      <c r="C25" s="21"/>
      <c r="D25" s="21"/>
      <c r="E25" s="21"/>
      <c r="F25" s="21"/>
      <c r="I25" s="7" t="s">
        <v>0</v>
      </c>
      <c r="J25" s="3" t="s">
        <v>61</v>
      </c>
      <c r="K25" s="3" t="s">
        <v>62</v>
      </c>
    </row>
    <row r="26" spans="1:17" s="6" customFormat="1" ht="21.75" customHeight="1" x14ac:dyDescent="0.25">
      <c r="A26" s="22"/>
      <c r="B26" s="43" t="s">
        <v>170</v>
      </c>
      <c r="C26" s="7" t="s">
        <v>157</v>
      </c>
      <c r="D26" s="7" t="s">
        <v>156</v>
      </c>
      <c r="E26" s="21"/>
      <c r="F26" s="21"/>
      <c r="I26" s="7" t="s">
        <v>71</v>
      </c>
      <c r="J26" s="3" t="s">
        <v>77</v>
      </c>
      <c r="K26" s="3" t="s">
        <v>78</v>
      </c>
    </row>
    <row r="27" spans="1:17" s="6" customFormat="1" ht="21.75" customHeight="1" x14ac:dyDescent="0.25">
      <c r="A27" s="23">
        <v>0.625</v>
      </c>
      <c r="B27" s="3">
        <v>10</v>
      </c>
      <c r="C27" s="7" t="str">
        <f>IF(Q20="Pdte"," ",Q20)</f>
        <v xml:space="preserve"> </v>
      </c>
      <c r="D27" s="7" t="str">
        <f>IF(Q21="Pdte"," ",Q21)</f>
        <v xml:space="preserve"> </v>
      </c>
      <c r="E27" s="24"/>
      <c r="F27" s="25"/>
      <c r="I27" s="7" t="s">
        <v>79</v>
      </c>
      <c r="J27" s="3" t="s">
        <v>80</v>
      </c>
      <c r="K27" s="3" t="s">
        <v>81</v>
      </c>
    </row>
    <row r="28" spans="1:17" s="6" customFormat="1" ht="21.75" customHeight="1" x14ac:dyDescent="0.25">
      <c r="A28" s="22"/>
      <c r="B28" s="22"/>
      <c r="C28" s="21"/>
      <c r="D28" s="21"/>
      <c r="E28" s="21"/>
      <c r="F28" s="21"/>
      <c r="I28" s="7" t="s">
        <v>90</v>
      </c>
      <c r="J28" s="3" t="s">
        <v>91</v>
      </c>
      <c r="K28" s="3" t="s">
        <v>92</v>
      </c>
    </row>
    <row r="29" spans="1:17" s="6" customFormat="1" ht="21.75" customHeight="1" x14ac:dyDescent="0.25">
      <c r="A29" s="22"/>
      <c r="B29" s="43" t="s">
        <v>170</v>
      </c>
      <c r="C29" s="7" t="s">
        <v>137</v>
      </c>
      <c r="D29" s="7" t="s">
        <v>156</v>
      </c>
      <c r="E29" s="21"/>
      <c r="F29" s="21"/>
      <c r="I29" s="7" t="s">
        <v>5</v>
      </c>
      <c r="J29" s="3" t="s">
        <v>94</v>
      </c>
      <c r="K29" s="3" t="s">
        <v>95</v>
      </c>
    </row>
    <row r="30" spans="1:17" s="6" customFormat="1" ht="21.75" customHeight="1" x14ac:dyDescent="0.25">
      <c r="A30" s="23">
        <v>0.64236111111111105</v>
      </c>
      <c r="B30" s="3">
        <v>10</v>
      </c>
      <c r="C30" s="7" t="str">
        <f>IF(Q11="Pdte"," ",Q11)</f>
        <v xml:space="preserve"> </v>
      </c>
      <c r="D30" s="7" t="str">
        <f>IF(Q21="Pdte"," ",Q21)</f>
        <v xml:space="preserve"> </v>
      </c>
      <c r="E30" s="24"/>
      <c r="F30" s="25"/>
      <c r="I30" s="7" t="s">
        <v>159</v>
      </c>
      <c r="J30" s="3" t="s">
        <v>97</v>
      </c>
      <c r="K30" s="3" t="s">
        <v>98</v>
      </c>
    </row>
    <row r="31" spans="1:17" s="6" customFormat="1" ht="21.75" customHeight="1" x14ac:dyDescent="0.25">
      <c r="A31" s="22"/>
      <c r="B31" s="22"/>
      <c r="C31" s="21"/>
      <c r="D31" s="21"/>
      <c r="E31" s="21"/>
      <c r="F31" s="21"/>
    </row>
    <row r="32" spans="1:17" s="6" customFormat="1" ht="21.75" customHeight="1" x14ac:dyDescent="0.25">
      <c r="A32" s="22"/>
      <c r="B32" s="43" t="s">
        <v>170</v>
      </c>
      <c r="C32" s="7" t="s">
        <v>137</v>
      </c>
      <c r="D32" s="7" t="s">
        <v>157</v>
      </c>
      <c r="E32" s="21"/>
      <c r="F32" s="21"/>
    </row>
    <row r="33" spans="1:9" s="6" customFormat="1" ht="21.75" customHeight="1" x14ac:dyDescent="0.25">
      <c r="A33" s="23">
        <v>0.65972222222222221</v>
      </c>
      <c r="B33" s="3">
        <v>10</v>
      </c>
      <c r="C33" s="7" t="str">
        <f>IF(Q11="Pdte"," ",Q11)</f>
        <v xml:space="preserve"> </v>
      </c>
      <c r="D33" s="7" t="str">
        <f>IF(Q20="Pdte"," ",Q20)</f>
        <v xml:space="preserve"> </v>
      </c>
      <c r="E33" s="24"/>
      <c r="F33" s="25"/>
    </row>
    <row r="34" spans="1:9" s="6" customFormat="1" ht="21.75" customHeight="1" x14ac:dyDescent="0.25">
      <c r="A34" s="22"/>
      <c r="B34" s="22"/>
      <c r="C34" s="21"/>
      <c r="D34" s="21"/>
      <c r="E34" s="21"/>
      <c r="F34" s="21"/>
    </row>
    <row r="35" spans="1:9" s="6" customFormat="1" ht="21.75" customHeight="1" x14ac:dyDescent="0.25">
      <c r="A35" s="22"/>
      <c r="B35" s="22" t="s">
        <v>128</v>
      </c>
      <c r="C35" s="7" t="s">
        <v>122</v>
      </c>
      <c r="D35" s="7" t="s">
        <v>129</v>
      </c>
      <c r="E35" s="21"/>
      <c r="F35" s="21"/>
      <c r="H35" s="32"/>
      <c r="I35" s="21"/>
    </row>
    <row r="36" spans="1:9" s="6" customFormat="1" ht="21.75" customHeight="1" x14ac:dyDescent="0.25">
      <c r="A36" s="23">
        <v>0.6875</v>
      </c>
      <c r="B36" s="3">
        <v>10</v>
      </c>
      <c r="C36" s="7" t="str">
        <f>IF(Q10="Pdte"," ",Q10)</f>
        <v xml:space="preserve"> </v>
      </c>
      <c r="D36" s="7" t="str">
        <f>IF(Q19="Pdte"," ",Q19)</f>
        <v xml:space="preserve"> </v>
      </c>
      <c r="E36" s="24"/>
      <c r="F36" s="25"/>
      <c r="I36" s="21"/>
    </row>
    <row r="37" spans="1:9" s="6" customFormat="1" ht="21.75" customHeight="1" x14ac:dyDescent="0.25">
      <c r="A37" s="22"/>
      <c r="B37" s="22"/>
      <c r="C37" s="21"/>
      <c r="D37" s="21"/>
      <c r="E37" s="21"/>
      <c r="F37" s="21"/>
      <c r="I37" s="21"/>
    </row>
    <row r="38" spans="1:9" s="6" customFormat="1" ht="21.75" customHeight="1" x14ac:dyDescent="0.25">
      <c r="A38" s="22"/>
      <c r="B38" s="22" t="s">
        <v>130</v>
      </c>
      <c r="C38" s="7" t="s">
        <v>131</v>
      </c>
      <c r="D38" s="7" t="s">
        <v>123</v>
      </c>
      <c r="E38" s="21"/>
      <c r="F38" s="21"/>
      <c r="I38" s="21"/>
    </row>
    <row r="39" spans="1:9" s="6" customFormat="1" ht="21.75" customHeight="1" x14ac:dyDescent="0.25">
      <c r="A39" s="23">
        <v>0.6875</v>
      </c>
      <c r="B39" s="3">
        <v>9</v>
      </c>
      <c r="C39" s="7" t="str">
        <f>IF(Q18="Pdte"," ",Q18)</f>
        <v xml:space="preserve"> </v>
      </c>
      <c r="D39" s="7" t="str">
        <f>IF(Q11="Pdte"," ",Q11)</f>
        <v xml:space="preserve"> </v>
      </c>
      <c r="E39" s="24"/>
      <c r="F39" s="25"/>
    </row>
    <row r="40" spans="1:9" s="6" customFormat="1" ht="21.75" customHeight="1" x14ac:dyDescent="0.25">
      <c r="A40" s="22"/>
      <c r="B40" s="22"/>
      <c r="C40" s="21"/>
      <c r="D40" s="21"/>
      <c r="E40" s="21"/>
      <c r="F40" s="21"/>
    </row>
    <row r="41" spans="1:9" s="6" customFormat="1" ht="21.75" customHeight="1" x14ac:dyDescent="0.25">
      <c r="A41" s="22"/>
      <c r="B41" s="22" t="s">
        <v>121</v>
      </c>
      <c r="C41" s="7" t="s">
        <v>132</v>
      </c>
      <c r="D41" s="7" t="s">
        <v>133</v>
      </c>
      <c r="E41" s="21"/>
      <c r="F41" s="21"/>
    </row>
    <row r="42" spans="1:9" s="6" customFormat="1" ht="21.75" customHeight="1" x14ac:dyDescent="0.25">
      <c r="A42" s="28">
        <v>0.75</v>
      </c>
      <c r="B42" s="3">
        <v>10</v>
      </c>
      <c r="C42" s="7" t="str">
        <f>IF(E36&gt;F36,C36,IF(E36&lt;F36,D36," "))</f>
        <v xml:space="preserve"> </v>
      </c>
      <c r="D42" s="7" t="str">
        <f>IF(E39&gt;F39,C39,IF(E39&lt;F39,D39," "))</f>
        <v xml:space="preserve"> </v>
      </c>
      <c r="E42" s="24"/>
      <c r="F42" s="25"/>
    </row>
    <row r="43" spans="1:9" s="6" customFormat="1" x14ac:dyDescent="0.25"/>
    <row r="44" spans="1:9" s="6" customFormat="1" x14ac:dyDescent="0.25">
      <c r="C44" s="32" t="s">
        <v>150</v>
      </c>
    </row>
    <row r="45" spans="1:9" s="6" customFormat="1" x14ac:dyDescent="0.25">
      <c r="C45" s="32" t="s">
        <v>168</v>
      </c>
    </row>
    <row r="46" spans="1:9" s="6" customFormat="1" x14ac:dyDescent="0.25">
      <c r="C46" s="32" t="s">
        <v>169</v>
      </c>
    </row>
    <row r="47" spans="1:9" s="6" customFormat="1" x14ac:dyDescent="0.25"/>
  </sheetData>
  <mergeCells count="1">
    <mergeCell ref="A1:F6"/>
  </mergeCells>
  <conditionalFormatting sqref="Q18:Q21">
    <cfRule type="duplicateValues" dxfId="15" priority="3"/>
  </conditionalFormatting>
  <conditionalFormatting sqref="Q10">
    <cfRule type="duplicateValues" dxfId="14" priority="2"/>
  </conditionalFormatting>
  <conditionalFormatting sqref="Q11:Q12">
    <cfRule type="duplicateValues" dxfId="13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8" workbookViewId="0">
      <selection activeCell="F25" sqref="F25"/>
    </sheetView>
  </sheetViews>
  <sheetFormatPr baseColWidth="10" defaultColWidth="11.42578125" defaultRowHeight="15" x14ac:dyDescent="0.25"/>
  <cols>
    <col min="1" max="1" width="9.7109375" style="6" bestFit="1" customWidth="1"/>
    <col min="2" max="2" width="5.28515625" style="6" bestFit="1" customWidth="1"/>
    <col min="3" max="4" width="28.85546875" style="6" bestFit="1" customWidth="1"/>
    <col min="5" max="5" width="11.42578125" style="21"/>
    <col min="6" max="8" width="11.42578125" style="6"/>
    <col min="9" max="9" width="28.85546875" style="21" bestFit="1" customWidth="1"/>
    <col min="10" max="10" width="20.85546875" style="6" bestFit="1" customWidth="1"/>
    <col min="11" max="11" width="20.5703125" style="6" bestFit="1" customWidth="1"/>
    <col min="12" max="12" width="6.7109375" style="6" bestFit="1" customWidth="1"/>
    <col min="13" max="16" width="11.42578125" style="6"/>
    <col min="17" max="17" width="19.140625" style="6" customWidth="1"/>
    <col min="18" max="16384" width="11.42578125" style="6"/>
  </cols>
  <sheetData>
    <row r="1" spans="1:17" ht="15" customHeight="1" x14ac:dyDescent="0.25">
      <c r="A1" s="37" t="s">
        <v>146</v>
      </c>
      <c r="B1" s="37"/>
      <c r="C1" s="37"/>
      <c r="D1" s="38"/>
      <c r="E1" s="38"/>
      <c r="F1" s="38"/>
      <c r="I1" s="9"/>
      <c r="J1" s="9"/>
      <c r="K1" s="10"/>
    </row>
    <row r="2" spans="1:17" ht="15" customHeight="1" x14ac:dyDescent="0.25">
      <c r="A2" s="37"/>
      <c r="B2" s="37"/>
      <c r="C2" s="37"/>
      <c r="D2" s="38"/>
      <c r="E2" s="38"/>
      <c r="F2" s="38"/>
      <c r="I2" s="9"/>
      <c r="J2" s="11"/>
      <c r="K2" s="12"/>
    </row>
    <row r="3" spans="1:17" ht="15" customHeight="1" x14ac:dyDescent="0.25">
      <c r="A3" s="37"/>
      <c r="B3" s="37"/>
      <c r="C3" s="37"/>
      <c r="D3" s="38"/>
      <c r="E3" s="38"/>
      <c r="F3" s="38"/>
      <c r="I3" s="9"/>
      <c r="J3" s="9"/>
      <c r="K3" s="12"/>
    </row>
    <row r="4" spans="1:17" ht="15" customHeight="1" x14ac:dyDescent="0.25">
      <c r="A4" s="37"/>
      <c r="B4" s="37"/>
      <c r="C4" s="37"/>
      <c r="D4" s="38"/>
      <c r="E4" s="38"/>
      <c r="F4" s="38"/>
      <c r="I4" s="9"/>
      <c r="J4" s="9"/>
      <c r="K4" s="12"/>
    </row>
    <row r="5" spans="1:17" ht="15" customHeight="1" x14ac:dyDescent="0.25">
      <c r="A5" s="37"/>
      <c r="B5" s="37"/>
      <c r="C5" s="37"/>
      <c r="D5" s="38"/>
      <c r="E5" s="38"/>
      <c r="F5" s="38"/>
      <c r="I5" s="9"/>
      <c r="J5" s="9"/>
      <c r="K5" s="9"/>
    </row>
    <row r="6" spans="1:17" ht="15" customHeight="1" x14ac:dyDescent="0.25">
      <c r="A6" s="37"/>
      <c r="B6" s="37"/>
      <c r="C6" s="37"/>
      <c r="D6" s="38"/>
      <c r="E6" s="38"/>
      <c r="F6" s="38"/>
    </row>
    <row r="7" spans="1:17" ht="61.5" x14ac:dyDescent="0.9">
      <c r="A7" s="29"/>
      <c r="B7" s="29"/>
      <c r="C7" s="29"/>
      <c r="D7" s="30"/>
      <c r="E7" s="30"/>
      <c r="F7" s="30"/>
    </row>
    <row r="8" spans="1:17" ht="21.7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135</v>
      </c>
      <c r="F8" s="3" t="s">
        <v>114</v>
      </c>
    </row>
    <row r="9" spans="1:17" ht="21.75" customHeight="1" x14ac:dyDescent="0.25">
      <c r="A9" s="16">
        <v>0.375</v>
      </c>
      <c r="B9" s="3">
        <v>3</v>
      </c>
      <c r="C9" s="7" t="str">
        <f>I13</f>
        <v>CV PRAT</v>
      </c>
      <c r="D9" s="7" t="str">
        <f>I14</f>
        <v>DSV VOLEI PLATJA SANT CUGAT</v>
      </c>
      <c r="E9" s="31"/>
      <c r="F9" s="31"/>
    </row>
    <row r="10" spans="1:17" ht="18.75" x14ac:dyDescent="0.3">
      <c r="A10" s="16">
        <v>0.41666666666666669</v>
      </c>
      <c r="B10" s="3">
        <v>3</v>
      </c>
      <c r="C10" s="7" t="str">
        <f>I11</f>
        <v>Club Volei Platja Arenys VR</v>
      </c>
      <c r="D10" s="7" t="str">
        <f>I15</f>
        <v>Club Volei Platja Arenys GM</v>
      </c>
      <c r="E10" s="31"/>
      <c r="F10" s="31"/>
      <c r="H10" s="14" t="s">
        <v>115</v>
      </c>
      <c r="I10" s="22" t="s">
        <v>125</v>
      </c>
      <c r="J10" s="3" t="s">
        <v>116</v>
      </c>
      <c r="K10" s="3" t="s">
        <v>117</v>
      </c>
      <c r="L10" s="3" t="s">
        <v>118</v>
      </c>
      <c r="M10" s="7" t="s">
        <v>119</v>
      </c>
      <c r="N10" s="7" t="s">
        <v>136</v>
      </c>
      <c r="P10" s="3" t="s">
        <v>120</v>
      </c>
      <c r="Q10" s="3" t="s">
        <v>125</v>
      </c>
    </row>
    <row r="11" spans="1:17" ht="18.75" x14ac:dyDescent="0.3">
      <c r="A11" s="16">
        <v>0.45833333333333331</v>
      </c>
      <c r="B11" s="3">
        <v>3</v>
      </c>
      <c r="C11" s="7" t="str">
        <f>I12</f>
        <v>Club Volei Platja Arenys LM</v>
      </c>
      <c r="D11" s="7" t="str">
        <f>I14</f>
        <v>DSV VOLEI PLATJA SANT CUGAT</v>
      </c>
      <c r="E11" s="31"/>
      <c r="F11" s="31"/>
      <c r="H11" s="14">
        <f>RANK(N11,N$11:N$15,0)</f>
        <v>1</v>
      </c>
      <c r="I11" s="7" t="s">
        <v>138</v>
      </c>
      <c r="J11" s="3">
        <f>(IF(E10&gt;F10,1,IF(E10&lt;F10,0,))+(IF(E12&gt;F12,1,IF(E12&lt;F12,0,))+(IF(E14&gt;F14,1,IF(E14&lt;F14,0,))+(IF(E17&gt;F17,1,IF(E17&lt;F17,0,))))))</f>
        <v>0</v>
      </c>
      <c r="K11" s="3">
        <f>E10+E12+E14+E17</f>
        <v>0</v>
      </c>
      <c r="L11" s="3">
        <f>F10+F12+F14+F17</f>
        <v>0</v>
      </c>
      <c r="M11" s="26" t="str">
        <f>IFERROR(K11/L11,"Max")</f>
        <v>Max</v>
      </c>
      <c r="N11" s="26">
        <f>IF(M11="Max",500,(J11*100)+M11)</f>
        <v>500</v>
      </c>
      <c r="P11" s="27">
        <v>1</v>
      </c>
      <c r="Q11" s="14" t="str">
        <f>IF($J11+$J12+$J13+$J14+J15=10,INDEX(I11:I15,MATCH($P11,H11:H15,0)),"Pdte")</f>
        <v>Pdte</v>
      </c>
    </row>
    <row r="12" spans="1:17" ht="18.75" x14ac:dyDescent="0.3">
      <c r="A12" s="16">
        <v>0.5</v>
      </c>
      <c r="B12" s="3">
        <v>3</v>
      </c>
      <c r="C12" s="7" t="str">
        <f>I11</f>
        <v>Club Volei Platja Arenys VR</v>
      </c>
      <c r="D12" s="7" t="str">
        <f>I13</f>
        <v>CV PRAT</v>
      </c>
      <c r="E12" s="31"/>
      <c r="F12" s="31"/>
      <c r="H12" s="14">
        <f t="shared" ref="H12:H14" si="0">RANK(N12,N$11:N$15,0)</f>
        <v>1</v>
      </c>
      <c r="I12" s="7" t="s">
        <v>139</v>
      </c>
      <c r="J12" s="3">
        <f>(IF(E11&gt;F11,1,IF(E11&lt;F11,0,))+(IF(E13&gt;F13,1,IF(E13&lt;F13,0,))+(IF(E15&gt;F15,1,IF(E15&lt;F15,0,))+IF(F17&gt;E17,1,IF(F17&lt;E17,0,)))))</f>
        <v>0</v>
      </c>
      <c r="K12" s="3">
        <f>E11+E13+E15+F17</f>
        <v>0</v>
      </c>
      <c r="L12" s="3">
        <f>F11+F13+F15+E17</f>
        <v>0</v>
      </c>
      <c r="M12" s="26" t="str">
        <f t="shared" ref="M12:M15" si="1">IFERROR(K12/L12,"Max")</f>
        <v>Max</v>
      </c>
      <c r="N12" s="26">
        <f t="shared" ref="N12:N14" si="2">IF(M12="Max",500,(J12*100)+M12)</f>
        <v>500</v>
      </c>
      <c r="P12" s="27">
        <v>2</v>
      </c>
      <c r="Q12" s="14" t="str">
        <f>IF($J12+$J13+$J14+$J15+J11=10,INDEX(I11:I15,MATCH($P12,H11:H15,0)),"Pdte")</f>
        <v>Pdte</v>
      </c>
    </row>
    <row r="13" spans="1:17" ht="18.75" x14ac:dyDescent="0.3">
      <c r="A13" s="16">
        <v>0.54166666666666663</v>
      </c>
      <c r="B13" s="3">
        <v>3</v>
      </c>
      <c r="C13" s="7" t="str">
        <f>I12</f>
        <v>Club Volei Platja Arenys LM</v>
      </c>
      <c r="D13" s="7" t="str">
        <f>I15</f>
        <v>Club Volei Platja Arenys GM</v>
      </c>
      <c r="E13" s="31"/>
      <c r="F13" s="31"/>
      <c r="H13" s="14">
        <f t="shared" si="0"/>
        <v>1</v>
      </c>
      <c r="I13" s="7" t="s">
        <v>99</v>
      </c>
      <c r="J13" s="3">
        <f>(IF(E9&gt;F9,1,IF(E9&lt;F9,0,))+(IF(F12&gt;E12,1,IF(F12&lt;E12,0,))+(IF(F15&gt;E15,1,IF(F15&lt;E15,0,))+(IF(E18&gt;F18,1,IF(E18&lt;F18,0,))))))</f>
        <v>0</v>
      </c>
      <c r="K13" s="3">
        <f>F12+F15+E9+E18</f>
        <v>0</v>
      </c>
      <c r="L13" s="3">
        <f>E12+E15+F9+F18</f>
        <v>0</v>
      </c>
      <c r="M13" s="26" t="str">
        <f t="shared" si="1"/>
        <v>Max</v>
      </c>
      <c r="N13" s="26">
        <f t="shared" si="2"/>
        <v>500</v>
      </c>
      <c r="P13" s="27">
        <v>3</v>
      </c>
      <c r="Q13" s="14" t="str">
        <f>IF($J13+$J14+$J15+$J12+J11=10,INDEX(I11:I15,MATCH($P13,H11:H15,0)),"Pdte")</f>
        <v>Pdte</v>
      </c>
    </row>
    <row r="14" spans="1:17" ht="18.75" x14ac:dyDescent="0.3">
      <c r="A14" s="16">
        <v>0.58333333333333337</v>
      </c>
      <c r="B14" s="3">
        <v>3</v>
      </c>
      <c r="C14" s="7" t="str">
        <f>I11</f>
        <v>Club Volei Platja Arenys VR</v>
      </c>
      <c r="D14" s="7" t="str">
        <f>I14</f>
        <v>DSV VOLEI PLATJA SANT CUGAT</v>
      </c>
      <c r="E14" s="31"/>
      <c r="F14" s="31"/>
      <c r="H14" s="14">
        <f t="shared" si="0"/>
        <v>1</v>
      </c>
      <c r="I14" s="7" t="s">
        <v>1</v>
      </c>
      <c r="J14" s="3">
        <f>(IF(F9&gt;E9,1,IF(F9&lt;E9,0,))+(IF(F11&gt;E11,1,IF(F11&lt;E11,0,))+(IF(F14&gt;E14,1,IF(F14&lt;E14,0,))+(IF(E16&gt;F16,1,IF(E16&lt;F16,0,))))))</f>
        <v>0</v>
      </c>
      <c r="K14" s="3">
        <f>F11+F14+F9+E16</f>
        <v>0</v>
      </c>
      <c r="L14" s="3">
        <f>E11+E14+E9+F16</f>
        <v>0</v>
      </c>
      <c r="M14" s="26" t="str">
        <f t="shared" si="1"/>
        <v>Max</v>
      </c>
      <c r="N14" s="26">
        <f t="shared" si="2"/>
        <v>500</v>
      </c>
      <c r="P14" s="27">
        <v>4</v>
      </c>
      <c r="Q14" s="14" t="str">
        <f>IF($J14+$J15+$J13+$J12+J11=10,INDEX(I11:I15,MATCH($P14,H11:H15,0)),"Pdte")</f>
        <v>Pdte</v>
      </c>
    </row>
    <row r="15" spans="1:17" ht="18.75" x14ac:dyDescent="0.3">
      <c r="A15" s="16">
        <v>0.625</v>
      </c>
      <c r="B15" s="3">
        <v>3</v>
      </c>
      <c r="C15" s="7" t="str">
        <f>I12</f>
        <v>Club Volei Platja Arenys LM</v>
      </c>
      <c r="D15" s="7" t="str">
        <f>I13</f>
        <v>CV PRAT</v>
      </c>
      <c r="E15" s="31"/>
      <c r="F15" s="31"/>
      <c r="H15" s="14">
        <f>RANK(N15,N$11:N$15,0)</f>
        <v>1</v>
      </c>
      <c r="I15" s="7" t="s">
        <v>140</v>
      </c>
      <c r="J15" s="3">
        <f>(IF(F10&gt;E10,1,IF(F10&lt;E10,0,))+(IF(F13&gt;E13,1,IF(F13&lt;E13,0,))+(IF(F16&gt;E16,1,IF(F16&lt;E16,0,))+(IF(F18&gt;E18,1,IF(F18&lt;E18,0,))))))</f>
        <v>0</v>
      </c>
      <c r="K15" s="3">
        <f>F10+F13+F16+F18</f>
        <v>0</v>
      </c>
      <c r="L15" s="3">
        <f>E10+E13+E16+E18</f>
        <v>0</v>
      </c>
      <c r="M15" s="26" t="str">
        <f t="shared" si="1"/>
        <v>Max</v>
      </c>
      <c r="N15" s="26">
        <f>IF(M15="Max",500,(J15*100)+M15)</f>
        <v>500</v>
      </c>
      <c r="P15" s="27">
        <v>5</v>
      </c>
      <c r="Q15" s="14" t="str">
        <f>IF($J15+$J14+$J13+$J12+J11=10,INDEX(I11:I15,MATCH($P15,H11:H15,0)),"Pdte")</f>
        <v>Pdte</v>
      </c>
    </row>
    <row r="16" spans="1:17" ht="21.75" customHeight="1" x14ac:dyDescent="0.25">
      <c r="A16" s="16">
        <v>0.66666666666666663</v>
      </c>
      <c r="B16" s="3">
        <v>3</v>
      </c>
      <c r="C16" s="7" t="str">
        <f>I14</f>
        <v>DSV VOLEI PLATJA SANT CUGAT</v>
      </c>
      <c r="D16" s="7" t="str">
        <f>I15</f>
        <v>Club Volei Platja Arenys GM</v>
      </c>
      <c r="E16" s="31"/>
      <c r="F16" s="31"/>
    </row>
    <row r="17" spans="1:11" ht="22.5" customHeight="1" x14ac:dyDescent="0.25">
      <c r="A17" s="16">
        <v>0.70833333333333337</v>
      </c>
      <c r="B17" s="3">
        <v>3</v>
      </c>
      <c r="C17" s="7" t="str">
        <f>I11</f>
        <v>Club Volei Platja Arenys VR</v>
      </c>
      <c r="D17" s="7" t="str">
        <f>I12</f>
        <v>Club Volei Platja Arenys LM</v>
      </c>
      <c r="E17" s="31"/>
      <c r="F17" s="31"/>
      <c r="I17" s="7" t="s">
        <v>138</v>
      </c>
      <c r="J17" s="3" t="s">
        <v>64</v>
      </c>
      <c r="K17" s="3" t="s">
        <v>65</v>
      </c>
    </row>
    <row r="18" spans="1:11" ht="22.5" customHeight="1" x14ac:dyDescent="0.25">
      <c r="A18" s="16">
        <v>0.75</v>
      </c>
      <c r="B18" s="3">
        <v>3</v>
      </c>
      <c r="C18" s="7" t="str">
        <f>I13</f>
        <v>CV PRAT</v>
      </c>
      <c r="D18" s="7" t="str">
        <f>I15</f>
        <v>Club Volei Platja Arenys GM</v>
      </c>
      <c r="E18" s="31"/>
      <c r="F18" s="31"/>
      <c r="I18" s="7" t="s">
        <v>139</v>
      </c>
      <c r="J18" s="3" t="s">
        <v>66</v>
      </c>
      <c r="K18" s="3" t="s">
        <v>67</v>
      </c>
    </row>
    <row r="19" spans="1:11" ht="22.5" customHeight="1" x14ac:dyDescent="0.25">
      <c r="I19" s="7" t="s">
        <v>140</v>
      </c>
      <c r="J19" s="3" t="s">
        <v>68</v>
      </c>
      <c r="K19" s="3" t="s">
        <v>69</v>
      </c>
    </row>
    <row r="20" spans="1:11" ht="22.5" customHeight="1" x14ac:dyDescent="0.25">
      <c r="C20" s="32" t="s">
        <v>142</v>
      </c>
      <c r="I20" s="7" t="s">
        <v>1</v>
      </c>
      <c r="J20" s="3" t="s">
        <v>75</v>
      </c>
      <c r="K20" s="3" t="s">
        <v>82</v>
      </c>
    </row>
    <row r="21" spans="1:11" ht="22.5" customHeight="1" x14ac:dyDescent="0.25">
      <c r="C21" s="32" t="s">
        <v>141</v>
      </c>
      <c r="I21" s="7" t="s">
        <v>99</v>
      </c>
      <c r="J21" s="3" t="s">
        <v>100</v>
      </c>
      <c r="K21" s="7" t="s">
        <v>101</v>
      </c>
    </row>
  </sheetData>
  <mergeCells count="1">
    <mergeCell ref="A1:F6"/>
  </mergeCells>
  <conditionalFormatting sqref="Q11">
    <cfRule type="duplicateValues" dxfId="12" priority="2"/>
  </conditionalFormatting>
  <conditionalFormatting sqref="Q12:Q15">
    <cfRule type="duplicateValues" dxfId="11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4" workbookViewId="0">
      <selection activeCell="E26" sqref="E26"/>
    </sheetView>
  </sheetViews>
  <sheetFormatPr baseColWidth="10" defaultColWidth="11.42578125" defaultRowHeight="15" x14ac:dyDescent="0.25"/>
  <cols>
    <col min="1" max="1" width="9.7109375" style="6" bestFit="1" customWidth="1"/>
    <col min="2" max="2" width="5.28515625" style="6" bestFit="1" customWidth="1"/>
    <col min="3" max="4" width="30.28515625" style="6" bestFit="1" customWidth="1"/>
    <col min="5" max="5" width="11.42578125" style="21"/>
    <col min="6" max="8" width="11.42578125" style="6"/>
    <col min="9" max="9" width="30.28515625" style="21" bestFit="1" customWidth="1"/>
    <col min="10" max="10" width="21.85546875" style="6" bestFit="1" customWidth="1"/>
    <col min="11" max="11" width="23.5703125" style="6" bestFit="1" customWidth="1"/>
    <col min="12" max="12" width="6.7109375" style="6" bestFit="1" customWidth="1"/>
    <col min="13" max="16" width="11.42578125" style="6"/>
    <col min="17" max="17" width="19.140625" style="6" customWidth="1"/>
    <col min="18" max="16384" width="11.42578125" style="6"/>
  </cols>
  <sheetData>
    <row r="1" spans="1:17" ht="15" customHeight="1" x14ac:dyDescent="0.25">
      <c r="A1" s="37" t="s">
        <v>145</v>
      </c>
      <c r="B1" s="37"/>
      <c r="C1" s="37"/>
      <c r="D1" s="38"/>
      <c r="E1" s="38"/>
      <c r="F1" s="38"/>
      <c r="I1" s="9"/>
      <c r="J1" s="9"/>
      <c r="K1" s="10"/>
    </row>
    <row r="2" spans="1:17" ht="15" customHeight="1" x14ac:dyDescent="0.25">
      <c r="A2" s="37"/>
      <c r="B2" s="37"/>
      <c r="C2" s="37"/>
      <c r="D2" s="38"/>
      <c r="E2" s="38"/>
      <c r="F2" s="38"/>
      <c r="I2" s="9"/>
      <c r="J2" s="11"/>
      <c r="K2" s="12"/>
    </row>
    <row r="3" spans="1:17" ht="15" customHeight="1" x14ac:dyDescent="0.25">
      <c r="A3" s="37"/>
      <c r="B3" s="37"/>
      <c r="C3" s="37"/>
      <c r="D3" s="38"/>
      <c r="E3" s="38"/>
      <c r="F3" s="38"/>
      <c r="I3" s="9"/>
      <c r="J3" s="9"/>
      <c r="K3" s="12"/>
    </row>
    <row r="4" spans="1:17" ht="15" customHeight="1" x14ac:dyDescent="0.25">
      <c r="A4" s="37"/>
      <c r="B4" s="37"/>
      <c r="C4" s="37"/>
      <c r="D4" s="38"/>
      <c r="E4" s="38"/>
      <c r="F4" s="38"/>
      <c r="I4" s="9"/>
      <c r="J4" s="9"/>
      <c r="K4" s="12"/>
    </row>
    <row r="5" spans="1:17" ht="15" customHeight="1" x14ac:dyDescent="0.25">
      <c r="A5" s="37"/>
      <c r="B5" s="37"/>
      <c r="C5" s="37"/>
      <c r="D5" s="38"/>
      <c r="E5" s="38"/>
      <c r="F5" s="38"/>
      <c r="I5" s="9"/>
      <c r="J5" s="9"/>
      <c r="K5" s="9"/>
    </row>
    <row r="6" spans="1:17" ht="15" customHeight="1" x14ac:dyDescent="0.25">
      <c r="A6" s="37"/>
      <c r="B6" s="37"/>
      <c r="C6" s="37"/>
      <c r="D6" s="38"/>
      <c r="E6" s="38"/>
      <c r="F6" s="38"/>
    </row>
    <row r="7" spans="1:17" ht="61.5" x14ac:dyDescent="0.9">
      <c r="A7" s="33"/>
      <c r="B7" s="33"/>
      <c r="C7" s="33"/>
      <c r="D7" s="34"/>
      <c r="E7" s="34"/>
      <c r="F7" s="34"/>
    </row>
    <row r="8" spans="1:17" ht="21.7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135</v>
      </c>
      <c r="F8" s="3" t="s">
        <v>114</v>
      </c>
    </row>
    <row r="9" spans="1:17" ht="21.75" customHeight="1" x14ac:dyDescent="0.25">
      <c r="A9" s="16">
        <v>0.375</v>
      </c>
      <c r="B9" s="3">
        <v>4</v>
      </c>
      <c r="C9" s="7" t="str">
        <f>I13</f>
        <v>DSV VOLEI PLATJA SANT CUGAT 1</v>
      </c>
      <c r="D9" s="7" t="str">
        <f>I14</f>
        <v>DSV VOLEI PLATJA SANT CUGAT 2</v>
      </c>
      <c r="E9" s="31"/>
      <c r="F9" s="31"/>
    </row>
    <row r="10" spans="1:17" ht="18.75" x14ac:dyDescent="0.3">
      <c r="A10" s="16">
        <v>0.41666666666666669</v>
      </c>
      <c r="B10" s="3">
        <v>4</v>
      </c>
      <c r="C10" s="7" t="str">
        <f>I11</f>
        <v>DSV VOLEI PLATJA SANT CUGAT 3</v>
      </c>
      <c r="D10" s="7" t="str">
        <f>I15</f>
        <v>Cevol Torredembarra</v>
      </c>
      <c r="E10" s="31"/>
      <c r="F10" s="31"/>
      <c r="H10" s="14" t="s">
        <v>115</v>
      </c>
      <c r="I10" s="22" t="s">
        <v>125</v>
      </c>
      <c r="J10" s="3" t="s">
        <v>116</v>
      </c>
      <c r="K10" s="3" t="s">
        <v>117</v>
      </c>
      <c r="L10" s="3" t="s">
        <v>118</v>
      </c>
      <c r="M10" s="7" t="s">
        <v>119</v>
      </c>
      <c r="N10" s="7" t="s">
        <v>136</v>
      </c>
      <c r="P10" s="3" t="s">
        <v>120</v>
      </c>
      <c r="Q10" s="3" t="s">
        <v>125</v>
      </c>
    </row>
    <row r="11" spans="1:17" ht="18.75" x14ac:dyDescent="0.3">
      <c r="A11" s="16">
        <v>0.45833333333333331</v>
      </c>
      <c r="B11" s="3">
        <v>4</v>
      </c>
      <c r="C11" s="7" t="str">
        <f>I12</f>
        <v>AVA Vólei Platja</v>
      </c>
      <c r="D11" s="7" t="str">
        <f>I14</f>
        <v>DSV VOLEI PLATJA SANT CUGAT 2</v>
      </c>
      <c r="E11" s="31"/>
      <c r="F11" s="31"/>
      <c r="H11" s="14">
        <f>RANK(N11,N$11:N$15,0)</f>
        <v>1</v>
      </c>
      <c r="I11" s="7" t="s">
        <v>79</v>
      </c>
      <c r="J11" s="3">
        <f>(IF(E10&gt;F10,1,IF(E10&lt;F10,0,))+(IF(E12&gt;F12,1,IF(E12&lt;F12,0,))+(IF(E14&gt;F14,1,IF(E14&lt;F14,0,))+(IF(E17&gt;F17,1,IF(E17&lt;F17,0,))))))</f>
        <v>0</v>
      </c>
      <c r="K11" s="3">
        <f>E10+E12+E14+E17</f>
        <v>0</v>
      </c>
      <c r="L11" s="3">
        <f>F10+F12+F14+F17</f>
        <v>0</v>
      </c>
      <c r="M11" s="26" t="str">
        <f>IFERROR(K11/L11,"Max")</f>
        <v>Max</v>
      </c>
      <c r="N11" s="26">
        <f>IF(M11="Max",500,(J11*100)+M11)</f>
        <v>500</v>
      </c>
      <c r="P11" s="27">
        <v>1</v>
      </c>
      <c r="Q11" s="14" t="str">
        <f>IF($J11+$J12+$J13+$J14+J15=10,INDEX(I11:I15,MATCH($P11,H11:H15,0)),"Pdte")</f>
        <v>Pdte</v>
      </c>
    </row>
    <row r="12" spans="1:17" ht="18.75" x14ac:dyDescent="0.3">
      <c r="A12" s="16">
        <v>0.5</v>
      </c>
      <c r="B12" s="3">
        <v>4</v>
      </c>
      <c r="C12" s="7" t="str">
        <f>I11</f>
        <v>DSV VOLEI PLATJA SANT CUGAT 3</v>
      </c>
      <c r="D12" s="7" t="str">
        <f>I13</f>
        <v>DSV VOLEI PLATJA SANT CUGAT 1</v>
      </c>
      <c r="E12" s="31"/>
      <c r="F12" s="31"/>
      <c r="H12" s="14">
        <f t="shared" ref="H12:H14" si="0">RANK(N12,N$11:N$15,0)</f>
        <v>1</v>
      </c>
      <c r="I12" s="7" t="s">
        <v>87</v>
      </c>
      <c r="J12" s="3">
        <f>(IF(E11&gt;F11,1,IF(E11&lt;F11,0,))+(IF(E13&gt;F13,1,IF(E13&lt;F13,0,))+(IF(E15&gt;F15,1,IF(E15&lt;F15,0,))+IF(F17&gt;E17,1,IF(F17&lt;E17,0,)))))</f>
        <v>0</v>
      </c>
      <c r="K12" s="3">
        <f>E11+E13+E15+F17</f>
        <v>0</v>
      </c>
      <c r="L12" s="3">
        <f>F11+F13+F15+E17</f>
        <v>0</v>
      </c>
      <c r="M12" s="26" t="str">
        <f t="shared" ref="M12:M15" si="1">IFERROR(K12/L12,"Max")</f>
        <v>Max</v>
      </c>
      <c r="N12" s="26">
        <f t="shared" ref="N12:N14" si="2">IF(M12="Max",500,(J12*100)+M12)</f>
        <v>500</v>
      </c>
      <c r="P12" s="27">
        <v>2</v>
      </c>
      <c r="Q12" s="14" t="str">
        <f>IF($J12+$J13+$J14+$J15+J11=10,INDEX(I11:I15,MATCH($P12,H11:H15,0)),"Pdte")</f>
        <v>Pdte</v>
      </c>
    </row>
    <row r="13" spans="1:17" ht="18.75" x14ac:dyDescent="0.3">
      <c r="A13" s="16">
        <v>0.54166666666666663</v>
      </c>
      <c r="B13" s="3">
        <v>4</v>
      </c>
      <c r="C13" s="7" t="str">
        <f>I12</f>
        <v>AVA Vólei Platja</v>
      </c>
      <c r="D13" s="7" t="str">
        <f>I15</f>
        <v>Cevol Torredembarra</v>
      </c>
      <c r="E13" s="31"/>
      <c r="F13" s="31"/>
      <c r="H13" s="14">
        <f t="shared" si="0"/>
        <v>1</v>
      </c>
      <c r="I13" s="7" t="s">
        <v>71</v>
      </c>
      <c r="J13" s="3">
        <f>(IF(E9&gt;F9,1,IF(E9&lt;F9,0,))+(IF(F12&gt;E12,1,IF(F12&lt;E12,0,))+(IF(F15&gt;E15,1,IF(F15&lt;E15,0,))+(IF(E18&gt;F18,1,IF(E18&lt;F18,0,))))))</f>
        <v>0</v>
      </c>
      <c r="K13" s="3">
        <f>F12+F15+E9+E18</f>
        <v>0</v>
      </c>
      <c r="L13" s="3">
        <f>E12+E15+F9+F18</f>
        <v>0</v>
      </c>
      <c r="M13" s="26" t="str">
        <f t="shared" si="1"/>
        <v>Max</v>
      </c>
      <c r="N13" s="26">
        <f t="shared" si="2"/>
        <v>500</v>
      </c>
      <c r="P13" s="27">
        <v>3</v>
      </c>
      <c r="Q13" s="14" t="str">
        <f>IF($J13+$J14+$J15+$J12+J11=10,INDEX(I11:I15,MATCH($P13,H11:H15,0)),"Pdte")</f>
        <v>Pdte</v>
      </c>
    </row>
    <row r="14" spans="1:17" ht="18.75" x14ac:dyDescent="0.3">
      <c r="A14" s="16">
        <v>0.58333333333333337</v>
      </c>
      <c r="B14" s="3">
        <v>4</v>
      </c>
      <c r="C14" s="7" t="str">
        <f>I11</f>
        <v>DSV VOLEI PLATJA SANT CUGAT 3</v>
      </c>
      <c r="D14" s="7" t="str">
        <f>I14</f>
        <v>DSV VOLEI PLATJA SANT CUGAT 2</v>
      </c>
      <c r="E14" s="31"/>
      <c r="F14" s="31"/>
      <c r="H14" s="14">
        <f t="shared" si="0"/>
        <v>1</v>
      </c>
      <c r="I14" s="7" t="s">
        <v>74</v>
      </c>
      <c r="J14" s="3">
        <f>(IF(F9&gt;E9,1,IF(F9&lt;E9,0,))+(IF(F11&gt;E11,1,IF(F11&lt;E11,0,))+(IF(F14&gt;E14,1,IF(F14&lt;E14,0,))+(IF(E16&gt;F16,1,IF(E16&lt;F16,0,))))))</f>
        <v>0</v>
      </c>
      <c r="K14" s="3">
        <f>F11+F14+F9+E16</f>
        <v>0</v>
      </c>
      <c r="L14" s="3">
        <f>E11+E14+E9+F16</f>
        <v>0</v>
      </c>
      <c r="M14" s="26" t="str">
        <f t="shared" si="1"/>
        <v>Max</v>
      </c>
      <c r="N14" s="26">
        <f t="shared" si="2"/>
        <v>500</v>
      </c>
      <c r="P14" s="27">
        <v>4</v>
      </c>
      <c r="Q14" s="14" t="str">
        <f>IF($J14+$J15+$J13+$J12+J11=10,INDEX(I11:I15,MATCH($P14,H11:H15,0)),"Pdte")</f>
        <v>Pdte</v>
      </c>
    </row>
    <row r="15" spans="1:17" ht="18.75" x14ac:dyDescent="0.3">
      <c r="A15" s="16">
        <v>0.625</v>
      </c>
      <c r="B15" s="3">
        <v>4</v>
      </c>
      <c r="C15" s="7" t="str">
        <f>I12</f>
        <v>AVA Vólei Platja</v>
      </c>
      <c r="D15" s="7" t="str">
        <f>I13</f>
        <v>DSV VOLEI PLATJA SANT CUGAT 1</v>
      </c>
      <c r="E15" s="31"/>
      <c r="F15" s="31"/>
      <c r="H15" s="14">
        <f>RANK(N15,N$11:N$15,0)</f>
        <v>1</v>
      </c>
      <c r="I15" s="7" t="s">
        <v>102</v>
      </c>
      <c r="J15" s="3">
        <f>(IF(F10&gt;E10,1,IF(F10&lt;E10,0,))+(IF(F13&gt;E13,1,IF(F13&lt;E13,0,))+(IF(F16&gt;E16,1,IF(F16&lt;E16,0,))+(IF(F18&gt;E18,1,IF(F18&lt;E18,0,))))))</f>
        <v>0</v>
      </c>
      <c r="K15" s="3">
        <f>F10+F13+F16+F18</f>
        <v>0</v>
      </c>
      <c r="L15" s="3">
        <f>E10+E13+E16+E18</f>
        <v>0</v>
      </c>
      <c r="M15" s="26" t="str">
        <f t="shared" si="1"/>
        <v>Max</v>
      </c>
      <c r="N15" s="26">
        <f>IF(M15="Max",500,(J15*100)+M15)</f>
        <v>500</v>
      </c>
      <c r="P15" s="27">
        <v>5</v>
      </c>
      <c r="Q15" s="14" t="str">
        <f>IF($J15+$J14+$J13+$J12+J11=10,INDEX(I11:I15,MATCH($P15,H11:H15,0)),"Pdte")</f>
        <v>Pdte</v>
      </c>
    </row>
    <row r="16" spans="1:17" ht="21.75" customHeight="1" x14ac:dyDescent="0.25">
      <c r="A16" s="16">
        <v>0.66666666666666663</v>
      </c>
      <c r="B16" s="3">
        <v>4</v>
      </c>
      <c r="C16" s="7" t="str">
        <f>I14</f>
        <v>DSV VOLEI PLATJA SANT CUGAT 2</v>
      </c>
      <c r="D16" s="7" t="str">
        <f>I15</f>
        <v>Cevol Torredembarra</v>
      </c>
      <c r="E16" s="31"/>
      <c r="F16" s="31"/>
    </row>
    <row r="17" spans="1:11" ht="21.75" customHeight="1" x14ac:dyDescent="0.25">
      <c r="A17" s="16">
        <v>0.70833333333333337</v>
      </c>
      <c r="B17" s="3">
        <v>4</v>
      </c>
      <c r="C17" s="7" t="str">
        <f>I11</f>
        <v>DSV VOLEI PLATJA SANT CUGAT 3</v>
      </c>
      <c r="D17" s="7" t="str">
        <f>I12</f>
        <v>AVA Vólei Platja</v>
      </c>
      <c r="E17" s="31"/>
      <c r="F17" s="31"/>
      <c r="H17" s="32" t="s">
        <v>142</v>
      </c>
    </row>
    <row r="18" spans="1:11" ht="24" customHeight="1" x14ac:dyDescent="0.25">
      <c r="A18" s="16">
        <v>0.75</v>
      </c>
      <c r="B18" s="3">
        <v>4</v>
      </c>
      <c r="C18" s="7" t="str">
        <f>I13</f>
        <v>DSV VOLEI PLATJA SANT CUGAT 1</v>
      </c>
      <c r="D18" s="7" t="str">
        <f>I15</f>
        <v>Cevol Torredembarra</v>
      </c>
      <c r="E18" s="31"/>
      <c r="F18" s="31"/>
      <c r="H18" s="32" t="s">
        <v>141</v>
      </c>
      <c r="K18" s="39"/>
    </row>
    <row r="19" spans="1:11" ht="24" customHeight="1" x14ac:dyDescent="0.25"/>
    <row r="20" spans="1:11" ht="24" customHeight="1" x14ac:dyDescent="0.25">
      <c r="I20" s="7" t="s">
        <v>71</v>
      </c>
      <c r="J20" s="3" t="s">
        <v>77</v>
      </c>
      <c r="K20" s="3" t="s">
        <v>78</v>
      </c>
    </row>
    <row r="21" spans="1:11" ht="24" customHeight="1" x14ac:dyDescent="0.25">
      <c r="I21" s="7" t="s">
        <v>79</v>
      </c>
      <c r="J21" s="3" t="s">
        <v>108</v>
      </c>
      <c r="K21" s="3" t="s">
        <v>109</v>
      </c>
    </row>
    <row r="22" spans="1:11" ht="24" customHeight="1" x14ac:dyDescent="0.25">
      <c r="I22" s="7" t="s">
        <v>74</v>
      </c>
      <c r="J22" s="3" t="s">
        <v>84</v>
      </c>
      <c r="K22" s="3" t="s">
        <v>85</v>
      </c>
    </row>
    <row r="23" spans="1:11" ht="24" customHeight="1" x14ac:dyDescent="0.25">
      <c r="I23" s="7" t="s">
        <v>102</v>
      </c>
      <c r="J23" s="3" t="s">
        <v>103</v>
      </c>
      <c r="K23" s="3" t="s">
        <v>104</v>
      </c>
    </row>
    <row r="24" spans="1:11" ht="24" customHeight="1" x14ac:dyDescent="0.25">
      <c r="I24" s="7" t="s">
        <v>87</v>
      </c>
      <c r="J24" s="3" t="s">
        <v>88</v>
      </c>
      <c r="K24" s="3" t="s">
        <v>89</v>
      </c>
    </row>
  </sheetData>
  <mergeCells count="1">
    <mergeCell ref="A1:F6"/>
  </mergeCells>
  <conditionalFormatting sqref="Q11">
    <cfRule type="duplicateValues" dxfId="10" priority="2"/>
  </conditionalFormatting>
  <conditionalFormatting sqref="Q12:Q15">
    <cfRule type="duplicateValues" dxfId="9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2" workbookViewId="0">
      <selection activeCell="H25" sqref="H25"/>
    </sheetView>
  </sheetViews>
  <sheetFormatPr baseColWidth="10" defaultColWidth="11.42578125" defaultRowHeight="15" x14ac:dyDescent="0.25"/>
  <cols>
    <col min="1" max="1" width="9.7109375" style="6" bestFit="1" customWidth="1"/>
    <col min="2" max="2" width="5.28515625" style="6" bestFit="1" customWidth="1"/>
    <col min="3" max="4" width="28.85546875" style="6" bestFit="1" customWidth="1"/>
    <col min="5" max="5" width="11.42578125" style="21"/>
    <col min="6" max="8" width="11.42578125" style="6"/>
    <col min="9" max="9" width="28.85546875" style="21" bestFit="1" customWidth="1"/>
    <col min="10" max="10" width="22" style="6" bestFit="1" customWidth="1"/>
    <col min="11" max="11" width="30.140625" style="6" bestFit="1" customWidth="1"/>
    <col min="12" max="12" width="25.28515625" style="6" bestFit="1" customWidth="1"/>
    <col min="13" max="14" width="21.28515625" style="6" bestFit="1" customWidth="1"/>
    <col min="15" max="15" width="13.85546875" style="6" bestFit="1" customWidth="1"/>
    <col min="16" max="16" width="11.42578125" style="6"/>
    <col min="17" max="17" width="19.140625" style="6" customWidth="1"/>
    <col min="18" max="16384" width="11.42578125" style="6"/>
  </cols>
  <sheetData>
    <row r="1" spans="1:17" ht="15" customHeight="1" x14ac:dyDescent="0.25">
      <c r="A1" s="37" t="s">
        <v>134</v>
      </c>
      <c r="B1" s="37"/>
      <c r="C1" s="37"/>
      <c r="D1" s="38"/>
      <c r="E1" s="38"/>
      <c r="F1" s="38"/>
      <c r="I1" s="9"/>
      <c r="J1" s="9"/>
      <c r="K1" s="10"/>
    </row>
    <row r="2" spans="1:17" ht="15" customHeight="1" x14ac:dyDescent="0.25">
      <c r="A2" s="37"/>
      <c r="B2" s="37"/>
      <c r="C2" s="37"/>
      <c r="D2" s="38"/>
      <c r="E2" s="38"/>
      <c r="F2" s="38"/>
      <c r="I2" s="9"/>
      <c r="J2" s="11"/>
      <c r="K2" s="12"/>
    </row>
    <row r="3" spans="1:17" ht="15" customHeight="1" x14ac:dyDescent="0.25">
      <c r="A3" s="37"/>
      <c r="B3" s="37"/>
      <c r="C3" s="37"/>
      <c r="D3" s="38"/>
      <c r="E3" s="38"/>
      <c r="F3" s="38"/>
      <c r="I3" s="9"/>
      <c r="J3" s="9"/>
      <c r="K3" s="12"/>
    </row>
    <row r="4" spans="1:17" ht="15" customHeight="1" x14ac:dyDescent="0.25">
      <c r="A4" s="37"/>
      <c r="B4" s="37"/>
      <c r="C4" s="37"/>
      <c r="D4" s="38"/>
      <c r="E4" s="38"/>
      <c r="F4" s="38"/>
      <c r="I4" s="9"/>
      <c r="J4" s="9"/>
      <c r="K4" s="12"/>
    </row>
    <row r="5" spans="1:17" ht="15" customHeight="1" x14ac:dyDescent="0.25">
      <c r="A5" s="37"/>
      <c r="B5" s="37"/>
      <c r="C5" s="37"/>
      <c r="D5" s="38"/>
      <c r="E5" s="38"/>
      <c r="F5" s="38"/>
      <c r="I5" s="9"/>
      <c r="J5" s="9"/>
      <c r="K5" s="9"/>
    </row>
    <row r="6" spans="1:17" ht="15" customHeight="1" x14ac:dyDescent="0.25">
      <c r="A6" s="37"/>
      <c r="B6" s="37"/>
      <c r="C6" s="37"/>
      <c r="D6" s="38"/>
      <c r="E6" s="38"/>
      <c r="F6" s="38"/>
    </row>
    <row r="7" spans="1:17" ht="61.5" x14ac:dyDescent="0.9">
      <c r="A7" s="33"/>
      <c r="B7" s="33"/>
      <c r="C7" s="33"/>
      <c r="D7" s="34"/>
      <c r="E7" s="34"/>
      <c r="F7" s="34"/>
    </row>
    <row r="8" spans="1:17" ht="21.7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135</v>
      </c>
      <c r="F8" s="3" t="s">
        <v>114</v>
      </c>
    </row>
    <row r="9" spans="1:17" x14ac:dyDescent="0.25">
      <c r="A9" s="16">
        <v>0.375</v>
      </c>
      <c r="B9" s="3">
        <v>5</v>
      </c>
      <c r="C9" s="7" t="str">
        <f>I13</f>
        <v>AVA Vòlei Platja Verd</v>
      </c>
      <c r="D9" s="7" t="str">
        <f>I14</f>
        <v>AVA Vólei Platja Groc</v>
      </c>
      <c r="E9" s="31"/>
      <c r="F9" s="31"/>
    </row>
    <row r="10" spans="1:17" ht="18.75" x14ac:dyDescent="0.3">
      <c r="A10" s="16">
        <v>0.40972222222222227</v>
      </c>
      <c r="B10" s="3">
        <v>5</v>
      </c>
      <c r="C10" s="7" t="str">
        <f>I11</f>
        <v>CEVOL Orange</v>
      </c>
      <c r="D10" s="7" t="str">
        <f>I15</f>
        <v>CN Sabadell</v>
      </c>
      <c r="E10" s="31"/>
      <c r="F10" s="31"/>
      <c r="H10" s="14" t="s">
        <v>115</v>
      </c>
      <c r="I10" s="22" t="s">
        <v>125</v>
      </c>
      <c r="J10" s="3" t="s">
        <v>116</v>
      </c>
      <c r="K10" s="3" t="s">
        <v>117</v>
      </c>
      <c r="L10" s="3" t="s">
        <v>118</v>
      </c>
      <c r="M10" s="7" t="s">
        <v>119</v>
      </c>
      <c r="N10" s="7" t="s">
        <v>136</v>
      </c>
      <c r="P10" s="3" t="s">
        <v>120</v>
      </c>
      <c r="Q10" s="3" t="s">
        <v>125</v>
      </c>
    </row>
    <row r="11" spans="1:17" ht="18.75" x14ac:dyDescent="0.3">
      <c r="A11" s="16">
        <v>0.44444444444444442</v>
      </c>
      <c r="B11" s="3">
        <v>5</v>
      </c>
      <c r="C11" s="7" t="str">
        <f>I12</f>
        <v>AVAP Girona</v>
      </c>
      <c r="D11" s="7" t="str">
        <f>I14</f>
        <v>AVA Vólei Platja Groc</v>
      </c>
      <c r="E11" s="31"/>
      <c r="F11" s="31"/>
      <c r="H11" s="14">
        <f>RANK(N11,N$11:N$15,0)</f>
        <v>1</v>
      </c>
      <c r="I11" s="7" t="s">
        <v>14</v>
      </c>
      <c r="J11" s="3">
        <f>(IF(E10&gt;F10,1,IF(E10&lt;F10,0,))+(IF(E12&gt;F12,1,IF(E12&lt;F12,0,))+(IF(E14&gt;F14,1,IF(E14&lt;F14,0,))+(IF(E17&gt;F17,1,IF(E17&lt;F17,0,))))))</f>
        <v>0</v>
      </c>
      <c r="K11" s="3">
        <f>E10+E12+E14+E17</f>
        <v>0</v>
      </c>
      <c r="L11" s="3">
        <f>F10+F12+F14+F17</f>
        <v>0</v>
      </c>
      <c r="M11" s="26" t="str">
        <f>IFERROR(K11/L11,"Max")</f>
        <v>Max</v>
      </c>
      <c r="N11" s="26">
        <f>IF(M11="Max",500,(J11*100)+M11)</f>
        <v>500</v>
      </c>
      <c r="P11" s="27">
        <v>1</v>
      </c>
      <c r="Q11" s="14" t="str">
        <f>IF($J11+$J12+$J13+$J14+J15=10,INDEX(I11:I15,MATCH($P11,H11:H15,0)),"Pdte")</f>
        <v>Pdte</v>
      </c>
    </row>
    <row r="12" spans="1:17" ht="18.75" x14ac:dyDescent="0.3">
      <c r="A12" s="16">
        <v>0.47916666666666702</v>
      </c>
      <c r="B12" s="3">
        <v>5</v>
      </c>
      <c r="C12" s="7" t="str">
        <f>I11</f>
        <v>CEVOL Orange</v>
      </c>
      <c r="D12" s="7" t="str">
        <f>I13</f>
        <v>AVA Vòlei Platja Verd</v>
      </c>
      <c r="E12" s="31"/>
      <c r="F12" s="31"/>
      <c r="H12" s="14">
        <f t="shared" ref="H12:H14" si="0">RANK(N12,N$11:N$15,0)</f>
        <v>1</v>
      </c>
      <c r="I12" s="7" t="s">
        <v>160</v>
      </c>
      <c r="J12" s="3">
        <f>(IF(E11&gt;F11,1,IF(E11&lt;F11,0,))+(IF(E13&gt;F13,1,IF(E13&lt;F13,0,))+(IF(E15&gt;F15,1,IF(E15&lt;F15,0,))+IF(F17&gt;E17,1,IF(F17&lt;E17,0,)))))</f>
        <v>0</v>
      </c>
      <c r="K12" s="3">
        <f>E11+E13+E15+F17</f>
        <v>0</v>
      </c>
      <c r="L12" s="3">
        <f>F11+F13+F15+E17</f>
        <v>0</v>
      </c>
      <c r="M12" s="26" t="str">
        <f t="shared" ref="M12:M15" si="1">IFERROR(K12/L12,"Max")</f>
        <v>Max</v>
      </c>
      <c r="N12" s="26">
        <f t="shared" ref="N12:N14" si="2">IF(M12="Max",500,(J12*100)+M12)</f>
        <v>500</v>
      </c>
      <c r="P12" s="27">
        <v>2</v>
      </c>
      <c r="Q12" s="14" t="str">
        <f>IF($J12+$J13+$J14+$J15+J11=10,INDEX(I11:I15,MATCH($P12,H11:H15,0)),"Pdte")</f>
        <v>Pdte</v>
      </c>
    </row>
    <row r="13" spans="1:17" ht="18.75" x14ac:dyDescent="0.3">
      <c r="A13" s="16">
        <v>0.51388888888888895</v>
      </c>
      <c r="B13" s="3">
        <v>5</v>
      </c>
      <c r="C13" s="7" t="str">
        <f>I12</f>
        <v>AVAP Girona</v>
      </c>
      <c r="D13" s="7" t="str">
        <f>I15</f>
        <v>CN Sabadell</v>
      </c>
      <c r="E13" s="31"/>
      <c r="F13" s="31"/>
      <c r="H13" s="14">
        <f t="shared" si="0"/>
        <v>1</v>
      </c>
      <c r="I13" s="7" t="s">
        <v>93</v>
      </c>
      <c r="J13" s="3">
        <f>(IF(E9&gt;F9,1,IF(E9&lt;F9,0,))+(IF(F12&gt;E12,1,IF(F12&lt;E12,0,))+(IF(F15&gt;E15,1,IF(F15&lt;E15,0,))+(IF(E18&gt;F18,1,IF(E18&lt;F18,0,))))))</f>
        <v>0</v>
      </c>
      <c r="K13" s="3">
        <f>F12+F15+E9+E18</f>
        <v>0</v>
      </c>
      <c r="L13" s="3">
        <f>E12+E15+F9+F18</f>
        <v>0</v>
      </c>
      <c r="M13" s="26" t="str">
        <f t="shared" si="1"/>
        <v>Max</v>
      </c>
      <c r="N13" s="26">
        <f t="shared" si="2"/>
        <v>500</v>
      </c>
      <c r="P13" s="27">
        <v>3</v>
      </c>
      <c r="Q13" s="14" t="str">
        <f>IF($J13+$J14+$J15+$J12+J11=10,INDEX(I11:I15,MATCH($P13,H11:H15,0)),"Pdte")</f>
        <v>Pdte</v>
      </c>
    </row>
    <row r="14" spans="1:17" ht="21.75" customHeight="1" x14ac:dyDescent="0.3">
      <c r="A14" s="16">
        <v>0.54861111111111105</v>
      </c>
      <c r="B14" s="3">
        <v>5</v>
      </c>
      <c r="C14" s="7" t="str">
        <f>I11</f>
        <v>CEVOL Orange</v>
      </c>
      <c r="D14" s="7" t="str">
        <f>I14</f>
        <v>AVA Vólei Platja Groc</v>
      </c>
      <c r="E14" s="31"/>
      <c r="F14" s="31"/>
      <c r="H14" s="14">
        <f t="shared" si="0"/>
        <v>1</v>
      </c>
      <c r="I14" s="7" t="s">
        <v>86</v>
      </c>
      <c r="J14" s="3">
        <f>(IF(F9&gt;E9,1,IF(F9&lt;E9,0,))+(IF(F11&gt;E11,1,IF(F11&lt;E11,0,))+(IF(F14&gt;E14,1,IF(F14&lt;E14,0,))+(IF(E16&gt;F16,1,IF(E16&lt;F16,0,))))))</f>
        <v>0</v>
      </c>
      <c r="K14" s="3">
        <f>F11+F14+F9+E16</f>
        <v>0</v>
      </c>
      <c r="L14" s="3">
        <f>E11+E14+E9+F16</f>
        <v>0</v>
      </c>
      <c r="M14" s="26" t="str">
        <f t="shared" si="1"/>
        <v>Max</v>
      </c>
      <c r="N14" s="26">
        <f t="shared" si="2"/>
        <v>500</v>
      </c>
      <c r="P14" s="27">
        <v>4</v>
      </c>
      <c r="Q14" s="14" t="str">
        <f>IF($J14+$J15+$J13+$J12+J11=10,INDEX(I11:I15,MATCH($P14,H11:H15,0)),"Pdte")</f>
        <v>Pdte</v>
      </c>
    </row>
    <row r="15" spans="1:17" ht="21.75" customHeight="1" x14ac:dyDescent="0.3">
      <c r="A15" s="16">
        <v>0.58333333333333404</v>
      </c>
      <c r="B15" s="3">
        <v>5</v>
      </c>
      <c r="C15" s="7" t="str">
        <f>I12</f>
        <v>AVAP Girona</v>
      </c>
      <c r="D15" s="7" t="str">
        <f>I13</f>
        <v>AVA Vòlei Platja Verd</v>
      </c>
      <c r="E15" s="31"/>
      <c r="F15" s="31"/>
      <c r="H15" s="14">
        <f>RANK(N15,N$11:N$15,0)</f>
        <v>1</v>
      </c>
      <c r="I15" s="7" t="s">
        <v>144</v>
      </c>
      <c r="J15" s="3">
        <f>(IF(F10&gt;E10,1,IF(F10&lt;E10,0,))+(IF(F13&gt;E13,1,IF(F13&lt;E13,0,))+(IF(F16&gt;E16,1,IF(F16&lt;E16,0,))+(IF(F18&gt;E18,1,IF(F18&lt;E18,0,))))))</f>
        <v>0</v>
      </c>
      <c r="K15" s="3">
        <f>F10+F13+F16+F18</f>
        <v>0</v>
      </c>
      <c r="L15" s="3">
        <f>E10+E13+E16+E18</f>
        <v>0</v>
      </c>
      <c r="M15" s="26" t="str">
        <f t="shared" si="1"/>
        <v>Max</v>
      </c>
      <c r="N15" s="26">
        <f>IF(M15="Max",500,(J15*100)+M15)</f>
        <v>500</v>
      </c>
      <c r="P15" s="27">
        <v>5</v>
      </c>
      <c r="Q15" s="14" t="str">
        <f>IF($J15+$J14+$J13+$J12+J11=10,INDEX(I11:I15,MATCH($P15,H11:H15,0)),"Pdte")</f>
        <v>Pdte</v>
      </c>
    </row>
    <row r="16" spans="1:17" ht="21.75" customHeight="1" x14ac:dyDescent="0.25">
      <c r="A16" s="16">
        <v>0.625</v>
      </c>
      <c r="B16" s="3">
        <v>5</v>
      </c>
      <c r="C16" s="7" t="str">
        <f>I14</f>
        <v>AVA Vólei Platja Groc</v>
      </c>
      <c r="D16" s="7" t="str">
        <f>I15</f>
        <v>CN Sabadell</v>
      </c>
      <c r="E16" s="31"/>
      <c r="F16" s="31"/>
    </row>
    <row r="17" spans="1:14" ht="21.75" customHeight="1" x14ac:dyDescent="0.25">
      <c r="A17" s="16">
        <v>0.66666666666666663</v>
      </c>
      <c r="B17" s="3">
        <v>5</v>
      </c>
      <c r="C17" s="7" t="str">
        <f>I11</f>
        <v>CEVOL Orange</v>
      </c>
      <c r="D17" s="7" t="str">
        <f>I12</f>
        <v>AVAP Girona</v>
      </c>
      <c r="E17" s="31"/>
      <c r="F17" s="31"/>
    </row>
    <row r="18" spans="1:14" ht="21.75" customHeight="1" x14ac:dyDescent="0.25">
      <c r="A18" s="16">
        <v>0.70138888888888884</v>
      </c>
      <c r="B18" s="3">
        <v>5</v>
      </c>
      <c r="C18" s="7" t="str">
        <f>I13</f>
        <v>AVA Vòlei Platja Verd</v>
      </c>
      <c r="D18" s="7" t="str">
        <f>I15</f>
        <v>CN Sabadell</v>
      </c>
      <c r="E18" s="31"/>
      <c r="F18" s="31"/>
      <c r="H18" s="32"/>
      <c r="K18" s="39"/>
    </row>
    <row r="19" spans="1:14" ht="21.75" customHeight="1" x14ac:dyDescent="0.25">
      <c r="H19" s="32"/>
    </row>
    <row r="20" spans="1:14" ht="22.5" customHeight="1" x14ac:dyDescent="0.25">
      <c r="A20" s="3" t="s">
        <v>110</v>
      </c>
      <c r="B20" s="3" t="s">
        <v>111</v>
      </c>
      <c r="C20" s="7" t="s">
        <v>112</v>
      </c>
      <c r="D20" s="7" t="s">
        <v>113</v>
      </c>
      <c r="E20" s="7" t="s">
        <v>114</v>
      </c>
      <c r="F20" s="7" t="s">
        <v>114</v>
      </c>
      <c r="I20" s="7" t="s">
        <v>14</v>
      </c>
      <c r="J20" s="3" t="s">
        <v>42</v>
      </c>
      <c r="K20" s="3" t="s">
        <v>43</v>
      </c>
      <c r="L20" s="3" t="s">
        <v>44</v>
      </c>
      <c r="M20" s="3" t="s">
        <v>41</v>
      </c>
      <c r="N20" s="3"/>
    </row>
    <row r="21" spans="1:14" ht="22.5" customHeight="1" x14ac:dyDescent="0.25">
      <c r="A21" s="8"/>
      <c r="B21" s="8"/>
      <c r="E21" s="12"/>
      <c r="F21" s="12"/>
      <c r="I21" s="7" t="s">
        <v>86</v>
      </c>
      <c r="J21" s="3" t="s">
        <v>15</v>
      </c>
      <c r="K21" s="3" t="s">
        <v>35</v>
      </c>
      <c r="L21" s="3" t="s">
        <v>36</v>
      </c>
      <c r="M21" s="3" t="s">
        <v>37</v>
      </c>
      <c r="N21" s="3"/>
    </row>
    <row r="22" spans="1:14" ht="22.5" customHeight="1" x14ac:dyDescent="0.25">
      <c r="A22" s="22"/>
      <c r="B22" s="22" t="s">
        <v>121</v>
      </c>
      <c r="C22" s="7" t="s">
        <v>122</v>
      </c>
      <c r="D22" s="7" t="s">
        <v>123</v>
      </c>
      <c r="F22" s="21"/>
      <c r="I22" s="7" t="s">
        <v>93</v>
      </c>
      <c r="J22" s="3" t="s">
        <v>16</v>
      </c>
      <c r="K22" s="3" t="s">
        <v>17</v>
      </c>
      <c r="L22" s="3" t="s">
        <v>18</v>
      </c>
      <c r="M22" s="3" t="s">
        <v>19</v>
      </c>
      <c r="N22" s="3" t="s">
        <v>38</v>
      </c>
    </row>
    <row r="23" spans="1:14" ht="22.5" customHeight="1" x14ac:dyDescent="0.25">
      <c r="A23" s="23">
        <v>0.75</v>
      </c>
      <c r="B23" s="3">
        <v>5</v>
      </c>
      <c r="C23" s="7" t="str">
        <f>IF(Q11="Pdte"," ",Q11)</f>
        <v xml:space="preserve"> </v>
      </c>
      <c r="D23" s="7" t="str">
        <f>IF(Q12="Pdte"," ",Q12)</f>
        <v xml:space="preserve"> </v>
      </c>
      <c r="E23" s="24"/>
      <c r="F23" s="25"/>
      <c r="I23" s="7" t="s">
        <v>144</v>
      </c>
      <c r="J23" s="3" t="s">
        <v>151</v>
      </c>
      <c r="K23" s="3" t="s">
        <v>152</v>
      </c>
      <c r="L23" s="3" t="s">
        <v>153</v>
      </c>
      <c r="M23" s="3" t="s">
        <v>154</v>
      </c>
      <c r="N23" s="3"/>
    </row>
    <row r="24" spans="1:14" ht="22.5" customHeight="1" x14ac:dyDescent="0.25">
      <c r="I24" s="7" t="s">
        <v>160</v>
      </c>
      <c r="J24" s="3" t="s">
        <v>161</v>
      </c>
      <c r="K24" s="3" t="s">
        <v>162</v>
      </c>
      <c r="L24" s="3" t="s">
        <v>163</v>
      </c>
      <c r="M24" s="3" t="s">
        <v>164</v>
      </c>
      <c r="N24" s="3"/>
    </row>
  </sheetData>
  <mergeCells count="1">
    <mergeCell ref="A1:F6"/>
  </mergeCells>
  <conditionalFormatting sqref="Q11">
    <cfRule type="duplicateValues" dxfId="8" priority="6"/>
  </conditionalFormatting>
  <conditionalFormatting sqref="Q12:Q15">
    <cfRule type="duplicateValues" dxfId="7" priority="5"/>
  </conditionalFormatting>
  <conditionalFormatting sqref="M20:N21">
    <cfRule type="duplicateValues" dxfId="6" priority="113"/>
  </conditionalFormatting>
  <conditionalFormatting sqref="M22:N22">
    <cfRule type="duplicateValues" dxfId="5" priority="115"/>
  </conditionalFormatting>
  <conditionalFormatting sqref="M23:N23">
    <cfRule type="duplicateValues" dxfId="4" priority="117"/>
  </conditionalFormatting>
  <conditionalFormatting sqref="M24:N24">
    <cfRule type="duplicateValues" dxfId="3" priority="119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4" workbookViewId="0">
      <selection activeCell="I25" sqref="I25"/>
    </sheetView>
  </sheetViews>
  <sheetFormatPr baseColWidth="10" defaultRowHeight="15" x14ac:dyDescent="0.25"/>
  <cols>
    <col min="1" max="1" width="6.5703125" style="6" bestFit="1" customWidth="1"/>
    <col min="2" max="2" width="8.140625" style="6" customWidth="1"/>
    <col min="3" max="4" width="28.85546875" style="6" bestFit="1" customWidth="1"/>
    <col min="5" max="8" width="11.42578125" style="6"/>
    <col min="9" max="9" width="27.140625" style="6" bestFit="1" customWidth="1"/>
    <col min="10" max="10" width="21.85546875" style="6" bestFit="1" customWidth="1"/>
    <col min="11" max="11" width="25.140625" style="6" bestFit="1" customWidth="1"/>
    <col min="12" max="12" width="23" style="6" bestFit="1" customWidth="1"/>
    <col min="13" max="13" width="25.42578125" style="6" bestFit="1" customWidth="1"/>
    <col min="14" max="14" width="22.42578125" style="6" bestFit="1" customWidth="1"/>
    <col min="15" max="16" width="11.42578125" style="6"/>
    <col min="17" max="17" width="37" style="6" bestFit="1" customWidth="1"/>
    <col min="18" max="16384" width="11.42578125" style="6"/>
  </cols>
  <sheetData>
    <row r="1" spans="1:17" ht="15" customHeight="1" x14ac:dyDescent="0.25">
      <c r="A1" s="37" t="s">
        <v>124</v>
      </c>
      <c r="B1" s="37"/>
      <c r="C1" s="37"/>
      <c r="D1" s="38"/>
      <c r="E1" s="38"/>
      <c r="F1" s="38"/>
      <c r="I1" s="9"/>
      <c r="J1" s="10"/>
    </row>
    <row r="2" spans="1:17" ht="15" customHeight="1" x14ac:dyDescent="0.25">
      <c r="A2" s="37"/>
      <c r="B2" s="37"/>
      <c r="C2" s="37"/>
      <c r="D2" s="38"/>
      <c r="E2" s="38"/>
      <c r="F2" s="38"/>
      <c r="I2" s="11"/>
      <c r="J2" s="12"/>
    </row>
    <row r="3" spans="1:17" ht="15" customHeight="1" x14ac:dyDescent="0.25">
      <c r="A3" s="37"/>
      <c r="B3" s="37"/>
      <c r="C3" s="37"/>
      <c r="D3" s="38"/>
      <c r="E3" s="38"/>
      <c r="F3" s="38"/>
      <c r="I3" s="9"/>
      <c r="J3" s="12"/>
    </row>
    <row r="4" spans="1:17" ht="15" customHeight="1" x14ac:dyDescent="0.25">
      <c r="A4" s="37"/>
      <c r="B4" s="37"/>
      <c r="C4" s="37"/>
      <c r="D4" s="38"/>
      <c r="E4" s="38"/>
      <c r="F4" s="38"/>
      <c r="I4" s="9"/>
      <c r="J4" s="12"/>
    </row>
    <row r="5" spans="1:17" ht="15" customHeight="1" x14ac:dyDescent="0.25">
      <c r="A5" s="37"/>
      <c r="B5" s="37"/>
      <c r="C5" s="37"/>
      <c r="D5" s="38"/>
      <c r="E5" s="38"/>
      <c r="F5" s="38"/>
    </row>
    <row r="6" spans="1:17" ht="15" customHeight="1" x14ac:dyDescent="0.25">
      <c r="A6" s="37"/>
      <c r="B6" s="37"/>
      <c r="C6" s="37"/>
      <c r="D6" s="38"/>
      <c r="E6" s="38"/>
      <c r="F6" s="38"/>
    </row>
    <row r="8" spans="1:17" ht="18.75" x14ac:dyDescent="0.3">
      <c r="A8" s="3" t="s">
        <v>110</v>
      </c>
      <c r="B8" s="3" t="s">
        <v>111</v>
      </c>
      <c r="C8" s="13" t="s">
        <v>112</v>
      </c>
      <c r="D8" s="13" t="s">
        <v>113</v>
      </c>
      <c r="E8" s="13" t="s">
        <v>114</v>
      </c>
      <c r="F8" s="13" t="s">
        <v>114</v>
      </c>
      <c r="H8" s="14" t="s">
        <v>115</v>
      </c>
      <c r="I8" s="15"/>
      <c r="J8" s="3" t="s">
        <v>116</v>
      </c>
      <c r="K8" s="3" t="s">
        <v>117</v>
      </c>
      <c r="L8" s="3" t="s">
        <v>118</v>
      </c>
      <c r="M8" s="3" t="s">
        <v>119</v>
      </c>
      <c r="N8" s="3" t="s">
        <v>119</v>
      </c>
      <c r="P8" s="3" t="s">
        <v>120</v>
      </c>
      <c r="Q8" s="3"/>
    </row>
    <row r="9" spans="1:17" ht="18.75" x14ac:dyDescent="0.3">
      <c r="A9" s="16">
        <v>0.375</v>
      </c>
      <c r="B9" s="3">
        <v>6</v>
      </c>
      <c r="C9" s="7" t="str">
        <f>I9</f>
        <v>CV VILASSAR DE MAR</v>
      </c>
      <c r="D9" s="7" t="str">
        <f>I12</f>
        <v>CV Esplugues 2</v>
      </c>
      <c r="E9" s="17"/>
      <c r="F9" s="17"/>
      <c r="H9" s="14">
        <f>RANK(N9,N$9:N$14,0)</f>
        <v>1</v>
      </c>
      <c r="I9" s="18" t="s">
        <v>33</v>
      </c>
      <c r="J9" s="3">
        <f>(IF(E9&gt;F9,1,IF(E9&lt;F9,0,))+(IF(E12&gt;F12,1,IF(E12&lt;F12,0,))+(IF(E18&gt;F18,1,IF(E18&lt;F18,0,))+(IF(E16&gt;F16,1,IF(E16&lt;F16,0,))+(IF(E21&gt;F21,1,IF(E21&lt;F21,0,)))))))</f>
        <v>0</v>
      </c>
      <c r="K9" s="3">
        <f>E9+E12+E18+E16+E21</f>
        <v>0</v>
      </c>
      <c r="L9" s="3">
        <f>F9+F12+F18+F16+F21</f>
        <v>0</v>
      </c>
      <c r="M9" s="19" t="str">
        <f>IFERROR(K9/L9,"0")</f>
        <v>0</v>
      </c>
      <c r="N9" s="19">
        <f>(J9*100)+M9</f>
        <v>0</v>
      </c>
      <c r="P9" s="14">
        <v>1</v>
      </c>
      <c r="Q9" s="14" t="str">
        <f>IF($J10+$J11+$J12+J13+J14+J9=15,INDEX(I9:I14,MATCH($P9,H9:H14,0)),"Pdte")</f>
        <v>Pdte</v>
      </c>
    </row>
    <row r="10" spans="1:17" ht="18.75" x14ac:dyDescent="0.3">
      <c r="A10" s="16">
        <v>0.40972222222222227</v>
      </c>
      <c r="B10" s="3">
        <v>6</v>
      </c>
      <c r="C10" s="7" t="str">
        <f>I11</f>
        <v>CV Esplugues 3</v>
      </c>
      <c r="D10" s="7" t="str">
        <f>I14</f>
        <v>CV Esplugues 4</v>
      </c>
      <c r="E10" s="17"/>
      <c r="F10" s="17"/>
      <c r="H10" s="14">
        <f t="shared" ref="H10:H13" si="0">RANK(N10,N$9:N$14,0)</f>
        <v>1</v>
      </c>
      <c r="I10" s="18" t="s">
        <v>2</v>
      </c>
      <c r="J10" s="3">
        <f>(IF(F16&gt;E16,1,IF(F16&lt;E16,0,))+(IF(E14&gt;F14,1,IF(E14&lt;F14,0,))+(IF(E22&gt;F22,1,IF(E22&lt;F22,0,))+(IF(E11&gt;F11,1,IF(E11&lt;F11,0,))+(IF(E19&gt;F19,1,IF(E19&lt;F19,0,)))))))</f>
        <v>0</v>
      </c>
      <c r="K10" s="3">
        <f>E14+E22+E11+E19+F16</f>
        <v>0</v>
      </c>
      <c r="L10" s="3">
        <f>F14+F22+E16+F11+F19</f>
        <v>0</v>
      </c>
      <c r="M10" s="19" t="str">
        <f t="shared" ref="M10:M14" si="1">IFERROR(K10/L10,"0")</f>
        <v>0</v>
      </c>
      <c r="N10" s="19">
        <f t="shared" ref="N10:N14" si="2">(J10*100)+M10</f>
        <v>0</v>
      </c>
      <c r="P10" s="14">
        <v>2</v>
      </c>
      <c r="Q10" s="14" t="str">
        <f>IF($J11+$J12+$J13+J14+J9+J10=15,INDEX(I9:I14,MATCH($P10,H9:H14,0)),"Pdte")</f>
        <v>Pdte</v>
      </c>
    </row>
    <row r="11" spans="1:17" ht="18.75" x14ac:dyDescent="0.3">
      <c r="A11" s="16">
        <v>0.44444444444444497</v>
      </c>
      <c r="B11" s="3">
        <v>6</v>
      </c>
      <c r="C11" s="7" t="str">
        <f>I10</f>
        <v>CV Esplugues 1</v>
      </c>
      <c r="D11" s="7" t="str">
        <f>I13</f>
        <v>CLUB VOLEI PLATJA MONTGAT</v>
      </c>
      <c r="E11" s="17"/>
      <c r="F11" s="17"/>
      <c r="H11" s="14">
        <f t="shared" si="0"/>
        <v>1</v>
      </c>
      <c r="I11" s="18" t="s">
        <v>4</v>
      </c>
      <c r="J11" s="3">
        <f>(IF(E10&gt;F10,1,IF(E10&lt;F10,0,))+(IF(E13&gt;F13,1,IF(E13&lt;F13,0,))+(IF(E17&gt;F17,1,IF(E17&lt;F17,0,))+(IF(F19&gt;E19,1,IF(F19&lt;E19,0,))+(IF(F21&gt;E21,1,IF(F21&lt;E21,0,)))))))</f>
        <v>0</v>
      </c>
      <c r="K11" s="3">
        <f>E10+E13+E17+F19+F21</f>
        <v>0</v>
      </c>
      <c r="L11" s="3">
        <f>F10+F13+F17+E19+E21</f>
        <v>0</v>
      </c>
      <c r="M11" s="19" t="str">
        <f t="shared" si="1"/>
        <v>0</v>
      </c>
      <c r="N11" s="19">
        <f t="shared" si="2"/>
        <v>0</v>
      </c>
      <c r="P11" s="14">
        <v>3</v>
      </c>
      <c r="Q11" s="14" t="str">
        <f>IF($J12+$J13+$J14+J10+J9+J11=15,INDEX(I9:I14,MATCH($P11,H9:H14,0)),"Pdte")</f>
        <v>Pdte</v>
      </c>
    </row>
    <row r="12" spans="1:17" ht="18.75" x14ac:dyDescent="0.3">
      <c r="A12" s="16">
        <v>0.47916666666666702</v>
      </c>
      <c r="B12" s="3">
        <v>6</v>
      </c>
      <c r="C12" s="7" t="str">
        <f>I9</f>
        <v>CV VILASSAR DE MAR</v>
      </c>
      <c r="D12" s="7" t="str">
        <f>I14</f>
        <v>CV Esplugues 4</v>
      </c>
      <c r="E12" s="17"/>
      <c r="F12" s="17"/>
      <c r="H12" s="14">
        <f t="shared" si="0"/>
        <v>1</v>
      </c>
      <c r="I12" s="18" t="s">
        <v>3</v>
      </c>
      <c r="J12" s="3">
        <f>(IF(F9&gt;E9,1,IF(F9&lt;E9,0,))+(IF(E23&gt;F23,1,IF(E23&lt;F23,0,))+(IF(E20&gt;F20,1,IF(E20&lt;F20,0,))+(IF(F14&gt;E14,1,IF(F14&lt;E14,0,))+(IF(F17&gt;E17,1,IF(F17&lt;E17,0,)))))))</f>
        <v>0</v>
      </c>
      <c r="K12" s="3">
        <f>F9+F14+F17+E20+E23</f>
        <v>0</v>
      </c>
      <c r="L12" s="3">
        <f>E9+E17+F23+E14+F20</f>
        <v>0</v>
      </c>
      <c r="M12" s="19" t="str">
        <f t="shared" si="1"/>
        <v>0</v>
      </c>
      <c r="N12" s="19">
        <f t="shared" si="2"/>
        <v>0</v>
      </c>
      <c r="P12" s="14">
        <v>4</v>
      </c>
      <c r="Q12" s="14" t="str">
        <f>IF($J13+$J14+$J9+J10+J11+J12=15,INDEX(I9:I14,MATCH($P12,H9:H14,0)),"Pdte")</f>
        <v>Pdte</v>
      </c>
    </row>
    <row r="13" spans="1:17" ht="18.75" x14ac:dyDescent="0.3">
      <c r="A13" s="16">
        <v>0.51388888888888895</v>
      </c>
      <c r="B13" s="3">
        <v>6</v>
      </c>
      <c r="C13" s="7" t="str">
        <f>I11</f>
        <v>CV Esplugues 3</v>
      </c>
      <c r="D13" s="7" t="str">
        <f>I13</f>
        <v>CLUB VOLEI PLATJA MONTGAT</v>
      </c>
      <c r="E13" s="17"/>
      <c r="F13" s="17"/>
      <c r="H13" s="14">
        <f t="shared" si="0"/>
        <v>1</v>
      </c>
      <c r="I13" s="18" t="s">
        <v>13</v>
      </c>
      <c r="J13" s="3">
        <f>(IF(F13&gt;E13,1,IF(F13&lt;E13,0,))+(IF(F18&gt;E18,1,IF(F18&lt;E18,0,))+(IF(E15&gt;F15,1,IF(E15&lt;F15,0,))+(IF(F23&gt;E23,1,IF(F23&lt;E23,0,))+(IF(F11&gt;E11,1,IF(F11&lt;E11,0,)))))))</f>
        <v>0</v>
      </c>
      <c r="K13" s="3">
        <f>F13+F18+E15+F11+F23</f>
        <v>0</v>
      </c>
      <c r="L13" s="3">
        <f>E13+E18+F15+E23+E11</f>
        <v>0</v>
      </c>
      <c r="M13" s="19" t="str">
        <f t="shared" si="1"/>
        <v>0</v>
      </c>
      <c r="N13" s="19">
        <f t="shared" si="2"/>
        <v>0</v>
      </c>
      <c r="P13" s="14">
        <v>5</v>
      </c>
      <c r="Q13" s="14" t="str">
        <f>IF($J14+$J9+$J10+J11+J12+J13=15,INDEX(I9:I14,MATCH($P13,H9:H14,0)),"Pdte")</f>
        <v>Pdte</v>
      </c>
    </row>
    <row r="14" spans="1:17" ht="18.75" x14ac:dyDescent="0.3">
      <c r="A14" s="16">
        <v>0.54861111111111105</v>
      </c>
      <c r="B14" s="3">
        <v>6</v>
      </c>
      <c r="C14" s="7" t="str">
        <f>I10</f>
        <v>CV Esplugues 1</v>
      </c>
      <c r="D14" s="7" t="str">
        <f>I12</f>
        <v>CV Esplugues 2</v>
      </c>
      <c r="E14" s="17"/>
      <c r="F14" s="17"/>
      <c r="H14" s="14">
        <f>RANK(N14,N$9:N$14,0)</f>
        <v>1</v>
      </c>
      <c r="I14" s="18" t="s">
        <v>29</v>
      </c>
      <c r="J14" s="3">
        <f>(IF(F10&gt;E10,1,IF(F10&lt;E10,0,))+(IF(F12&gt;E12,1,IF(F12&lt;E12,0,))+(IF(F15&gt;E15,1,IF(F15&lt;E15,0,))+(IF(F20&gt;E20,1,IF(F20&lt;E20,0,))+(IF(F22&gt;E22,1,IF(F22&lt;E22,0,)))))))</f>
        <v>0</v>
      </c>
      <c r="K14" s="3">
        <f>F10+F12+F15+F20+F22</f>
        <v>0</v>
      </c>
      <c r="L14" s="3">
        <f>E10+E12+E15+E20+E22</f>
        <v>0</v>
      </c>
      <c r="M14" s="19" t="str">
        <f t="shared" si="1"/>
        <v>0</v>
      </c>
      <c r="N14" s="19">
        <f t="shared" si="2"/>
        <v>0</v>
      </c>
      <c r="P14" s="14">
        <v>6</v>
      </c>
      <c r="Q14" s="14" t="str">
        <f>IF($J9+$J10+$J11+J12+J13+J14=15,INDEX(I9:I14,MATCH($P14,H9:H14,0)),"Pdte")</f>
        <v>Pdte</v>
      </c>
    </row>
    <row r="15" spans="1:17" ht="20.25" customHeight="1" x14ac:dyDescent="0.25">
      <c r="A15" s="16">
        <v>0.58333333333333404</v>
      </c>
      <c r="B15" s="3">
        <v>6</v>
      </c>
      <c r="C15" s="7" t="str">
        <f>I13</f>
        <v>CLUB VOLEI PLATJA MONTGAT</v>
      </c>
      <c r="D15" s="7" t="str">
        <f>I14</f>
        <v>CV Esplugues 4</v>
      </c>
      <c r="E15" s="17"/>
      <c r="F15" s="17"/>
    </row>
    <row r="16" spans="1:17" ht="20.25" customHeight="1" x14ac:dyDescent="0.25">
      <c r="A16" s="16">
        <v>0.625</v>
      </c>
      <c r="B16" s="3">
        <v>6</v>
      </c>
      <c r="C16" s="7" t="str">
        <f>I9</f>
        <v>CV VILASSAR DE MAR</v>
      </c>
      <c r="D16" s="7" t="str">
        <f>I10</f>
        <v>CV Esplugues 1</v>
      </c>
      <c r="E16" s="17"/>
      <c r="F16" s="17"/>
      <c r="I16" s="7" t="s">
        <v>33</v>
      </c>
      <c r="J16" s="3" t="s">
        <v>46</v>
      </c>
      <c r="K16" s="3" t="s">
        <v>47</v>
      </c>
      <c r="L16" s="3" t="s">
        <v>48</v>
      </c>
      <c r="M16" s="3" t="s">
        <v>34</v>
      </c>
      <c r="N16" s="3" t="s">
        <v>49</v>
      </c>
    </row>
    <row r="17" spans="1:14" ht="20.25" customHeight="1" x14ac:dyDescent="0.25">
      <c r="A17" s="16">
        <v>0.625</v>
      </c>
      <c r="B17" s="3">
        <v>6</v>
      </c>
      <c r="C17" s="7" t="str">
        <f>I11</f>
        <v>CV Esplugues 3</v>
      </c>
      <c r="D17" s="7" t="str">
        <f>I12</f>
        <v>CV Esplugues 2</v>
      </c>
      <c r="E17" s="17"/>
      <c r="F17" s="17"/>
      <c r="I17" s="7" t="s">
        <v>2</v>
      </c>
      <c r="J17" s="3" t="s">
        <v>54</v>
      </c>
      <c r="K17" s="3" t="s">
        <v>55</v>
      </c>
      <c r="L17" s="3" t="s">
        <v>20</v>
      </c>
      <c r="M17" s="3" t="s">
        <v>21</v>
      </c>
      <c r="N17" s="3"/>
    </row>
    <row r="18" spans="1:14" ht="20.25" customHeight="1" x14ac:dyDescent="0.25">
      <c r="A18" s="16">
        <v>0.66666666666666663</v>
      </c>
      <c r="B18" s="3">
        <v>6</v>
      </c>
      <c r="C18" s="7" t="str">
        <f>I9</f>
        <v>CV VILASSAR DE MAR</v>
      </c>
      <c r="D18" s="7" t="str">
        <f>I13</f>
        <v>CLUB VOLEI PLATJA MONTGAT</v>
      </c>
      <c r="E18" s="17"/>
      <c r="F18" s="17"/>
      <c r="I18" s="7" t="s">
        <v>3</v>
      </c>
      <c r="J18" s="3" t="s">
        <v>26</v>
      </c>
      <c r="K18" s="3" t="s">
        <v>27</v>
      </c>
      <c r="L18" s="3" t="s">
        <v>28</v>
      </c>
      <c r="M18" s="3" t="s">
        <v>30</v>
      </c>
      <c r="N18" s="3"/>
    </row>
    <row r="19" spans="1:14" ht="20.25" customHeight="1" x14ac:dyDescent="0.25">
      <c r="A19" s="16">
        <v>0.66666666666666663</v>
      </c>
      <c r="B19" s="3">
        <v>6</v>
      </c>
      <c r="C19" s="7" t="str">
        <f>I10</f>
        <v>CV Esplugues 1</v>
      </c>
      <c r="D19" s="7" t="str">
        <f>I11</f>
        <v>CV Esplugues 3</v>
      </c>
      <c r="E19" s="17"/>
      <c r="F19" s="17"/>
      <c r="I19" s="7" t="s">
        <v>4</v>
      </c>
      <c r="J19" s="3" t="s">
        <v>22</v>
      </c>
      <c r="K19" s="3" t="s">
        <v>23</v>
      </c>
      <c r="L19" s="3" t="s">
        <v>25</v>
      </c>
      <c r="M19" s="3" t="s">
        <v>24</v>
      </c>
      <c r="N19" s="3"/>
    </row>
    <row r="20" spans="1:14" ht="20.25" customHeight="1" x14ac:dyDescent="0.25">
      <c r="A20" s="16">
        <v>0.70138888888888884</v>
      </c>
      <c r="B20" s="3">
        <v>6</v>
      </c>
      <c r="C20" s="7" t="str">
        <f>I12</f>
        <v>CV Esplugues 2</v>
      </c>
      <c r="D20" s="7" t="str">
        <f>I14</f>
        <v>CV Esplugues 4</v>
      </c>
      <c r="E20" s="17"/>
      <c r="F20" s="17"/>
      <c r="I20" s="7" t="s">
        <v>29</v>
      </c>
      <c r="J20" s="3" t="s">
        <v>40</v>
      </c>
      <c r="K20" s="3" t="s">
        <v>31</v>
      </c>
      <c r="L20" s="3" t="s">
        <v>32</v>
      </c>
      <c r="M20" s="3" t="s">
        <v>39</v>
      </c>
      <c r="N20" s="3"/>
    </row>
    <row r="21" spans="1:14" ht="20.25" customHeight="1" x14ac:dyDescent="0.25">
      <c r="A21" s="16">
        <v>0.70138888888888884</v>
      </c>
      <c r="B21" s="3">
        <v>6</v>
      </c>
      <c r="C21" s="7" t="str">
        <f>I9</f>
        <v>CV VILASSAR DE MAR</v>
      </c>
      <c r="D21" s="7" t="str">
        <f>I11</f>
        <v>CV Esplugues 3</v>
      </c>
      <c r="E21" s="17"/>
      <c r="F21" s="17"/>
      <c r="I21" s="7" t="s">
        <v>13</v>
      </c>
      <c r="J21" s="3" t="s">
        <v>57</v>
      </c>
      <c r="K21" s="3" t="s">
        <v>58</v>
      </c>
      <c r="L21" s="3" t="s">
        <v>59</v>
      </c>
      <c r="M21" s="3" t="s">
        <v>60</v>
      </c>
      <c r="N21" s="3"/>
    </row>
    <row r="22" spans="1:14" ht="20.25" customHeight="1" x14ac:dyDescent="0.25">
      <c r="A22" s="16">
        <v>0.73611111111111116</v>
      </c>
      <c r="B22" s="3">
        <v>6</v>
      </c>
      <c r="C22" s="7" t="str">
        <f>I10</f>
        <v>CV Esplugues 1</v>
      </c>
      <c r="D22" s="7" t="str">
        <f>I14</f>
        <v>CV Esplugues 4</v>
      </c>
      <c r="E22" s="17"/>
      <c r="F22" s="17"/>
      <c r="M22" s="20"/>
      <c r="N22" s="20"/>
    </row>
    <row r="23" spans="1:14" ht="20.25" customHeight="1" x14ac:dyDescent="0.25">
      <c r="A23" s="16">
        <v>0.73611111111111116</v>
      </c>
      <c r="B23" s="3">
        <v>6</v>
      </c>
      <c r="C23" s="7" t="str">
        <f>I12</f>
        <v>CV Esplugues 2</v>
      </c>
      <c r="D23" s="7" t="str">
        <f>I13</f>
        <v>CLUB VOLEI PLATJA MONTGAT</v>
      </c>
      <c r="E23" s="17"/>
      <c r="F23" s="17"/>
      <c r="M23" s="20"/>
      <c r="N23" s="20"/>
    </row>
    <row r="26" spans="1:14" ht="21.75" customHeight="1" x14ac:dyDescent="0.25">
      <c r="A26" s="3" t="s">
        <v>110</v>
      </c>
      <c r="B26" s="3" t="s">
        <v>111</v>
      </c>
      <c r="C26" s="7" t="s">
        <v>112</v>
      </c>
      <c r="D26" s="7" t="s">
        <v>113</v>
      </c>
      <c r="E26" s="7" t="s">
        <v>114</v>
      </c>
      <c r="F26" s="7" t="s">
        <v>114</v>
      </c>
      <c r="H26" s="21"/>
    </row>
    <row r="27" spans="1:14" ht="21.75" customHeight="1" x14ac:dyDescent="0.25">
      <c r="A27" s="8"/>
      <c r="B27" s="8"/>
      <c r="E27" s="12"/>
      <c r="F27" s="12"/>
      <c r="H27" s="21"/>
    </row>
    <row r="28" spans="1:14" ht="21.75" customHeight="1" x14ac:dyDescent="0.25">
      <c r="A28" s="22"/>
      <c r="B28" s="22" t="s">
        <v>121</v>
      </c>
      <c r="C28" s="7" t="s">
        <v>122</v>
      </c>
      <c r="D28" s="7" t="s">
        <v>123</v>
      </c>
      <c r="E28" s="21"/>
      <c r="F28" s="21"/>
      <c r="H28" s="21"/>
    </row>
    <row r="29" spans="1:14" ht="21.75" customHeight="1" x14ac:dyDescent="0.25">
      <c r="A29" s="23">
        <v>0.77083333333333337</v>
      </c>
      <c r="B29" s="3">
        <v>6</v>
      </c>
      <c r="C29" s="7" t="str">
        <f>IF(Q9="Pdte"," ",Q9)</f>
        <v xml:space="preserve"> </v>
      </c>
      <c r="D29" s="7" t="str">
        <f>IF(Q10="Pdte"," ",Q10)</f>
        <v xml:space="preserve"> </v>
      </c>
      <c r="E29" s="24"/>
      <c r="F29" s="25"/>
      <c r="H29" s="21"/>
    </row>
  </sheetData>
  <mergeCells count="1">
    <mergeCell ref="A1:F6"/>
  </mergeCells>
  <conditionalFormatting sqref="Q9">
    <cfRule type="duplicateValues" dxfId="2" priority="3"/>
  </conditionalFormatting>
  <conditionalFormatting sqref="Q10:Q14">
    <cfRule type="duplicateValues" dxfId="1" priority="2"/>
  </conditionalFormatting>
  <conditionalFormatting sqref="M16:N21">
    <cfRule type="duplicateValues" dxfId="0" priority="112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6B9662FACFB44795CD38E22AA1C164" ma:contentTypeVersion="12" ma:contentTypeDescription="Crear nuevo documento." ma:contentTypeScope="" ma:versionID="cd4c1cd7106acb324ec7f30b4022e6b8">
  <xsd:schema xmlns:xsd="http://www.w3.org/2001/XMLSchema" xmlns:xs="http://www.w3.org/2001/XMLSchema" xmlns:p="http://schemas.microsoft.com/office/2006/metadata/properties" xmlns:ns3="2feb3fa4-7f11-4806-9ec3-c839cb2d87a3" xmlns:ns4="432bccbf-364a-4aed-91b1-0523cb563def" targetNamespace="http://schemas.microsoft.com/office/2006/metadata/properties" ma:root="true" ma:fieldsID="537dfffecfa0ddda664c349e3db496fa" ns3:_="" ns4:_="">
    <xsd:import namespace="2feb3fa4-7f11-4806-9ec3-c839cb2d87a3"/>
    <xsd:import namespace="432bccbf-364a-4aed-91b1-0523cb563d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3fa4-7f11-4806-9ec3-c839cb2d8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bccbf-364a-4aed-91b1-0523cb56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23B72-3AB3-4803-8125-692EF5F7712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2feb3fa4-7f11-4806-9ec3-c839cb2d87a3"/>
    <ds:schemaRef ds:uri="http://purl.org/dc/dcmitype/"/>
    <ds:schemaRef ds:uri="http://schemas.microsoft.com/office/infopath/2007/PartnerControls"/>
    <ds:schemaRef ds:uri="432bccbf-364a-4aed-91b1-0523cb563def"/>
  </ds:schemaRefs>
</ds:datastoreItem>
</file>

<file path=customXml/itemProps2.xml><?xml version="1.0" encoding="utf-8"?>
<ds:datastoreItem xmlns:ds="http://schemas.openxmlformats.org/officeDocument/2006/customXml" ds:itemID="{55066AF7-E00E-4971-9509-77F1C5F34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b3fa4-7f11-4806-9ec3-c839cb2d87a3"/>
    <ds:schemaRef ds:uri="432bccbf-364a-4aed-91b1-0523cb563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4D8420-4600-4E65-A127-DB1E5259A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 Publicar</vt:lpstr>
      <vt:lpstr>Sots 21 Masc</vt:lpstr>
      <vt:lpstr>Sots 21 Fem</vt:lpstr>
      <vt:lpstr>Sots 19 Masc</vt:lpstr>
      <vt:lpstr>Sots 19 Fem</vt:lpstr>
      <vt:lpstr>Inf Masc</vt:lpstr>
      <vt:lpstr>Inf Fem</vt:lpstr>
      <vt:lpstr>'A Publicar'!Área_de_impresión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Volei Platja</dc:creator>
  <cp:lastModifiedBy>Volei Platja</cp:lastModifiedBy>
  <cp:lastPrinted>2022-07-07T16:55:24Z</cp:lastPrinted>
  <dcterms:created xsi:type="dcterms:W3CDTF">2022-06-01T13:29:37Z</dcterms:created>
  <dcterms:modified xsi:type="dcterms:W3CDTF">2022-07-08T14:24:43Z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0x010100486B9662FACFB44795CD38E22AA1C164</vt:lpwstr>
  </property>
</Properties>
</file>